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17955" windowHeight="7470" tabRatio="698" firstSheet="2" activeTab="3"/>
  </bookViews>
  <sheets>
    <sheet name="Dieu chinh, BS(6-2023) (TT)" sheetId="7" r:id="rId1"/>
    <sheet name="Dieu chinh, BS(6-2023) (NQ) (2" sheetId="9" r:id="rId2"/>
    <sheet name="PHU LUC 1.1( chi tiet giao)" sheetId="3" r:id="rId3"/>
    <sheet name="KQ Tien do (PL 1)" sheetId="2" r:id="rId4"/>
    <sheet name="PL 2.1( chi tiet giao)" sheetId="4" r:id="rId5"/>
    <sheet name="KQ Tien do PL 2" sheetId="1" r:id="rId6"/>
    <sheet name="KQ Tien do NQHDND (2)" sheetId="5" r:id="rId7"/>
  </sheets>
  <definedNames>
    <definedName name="_xlnm.Print_Titles" localSheetId="1">'Dieu chinh, BS(6-2023) (NQ) (2'!$6:$7</definedName>
    <definedName name="_xlnm.Print_Titles" localSheetId="0">'Dieu chinh, BS(6-2023) (TT)'!$6:$7</definedName>
    <definedName name="_xlnm.Print_Titles" localSheetId="3">'KQ Tien do (PL 1)'!$6:$9</definedName>
    <definedName name="_xlnm.Print_Titles" localSheetId="6">'KQ Tien do NQHDND (2)'!$6:$7</definedName>
    <definedName name="_xlnm.Print_Titles" localSheetId="5">'KQ Tien do PL 2'!$6:$7</definedName>
  </definedNames>
  <calcPr calcId="144525"/>
</workbook>
</file>

<file path=xl/calcChain.xml><?xml version="1.0" encoding="utf-8"?>
<calcChain xmlns="http://schemas.openxmlformats.org/spreadsheetml/2006/main">
  <c r="M22" i="1" l="1"/>
  <c r="M21" i="1"/>
  <c r="M20" i="1"/>
  <c r="M18" i="1"/>
  <c r="M17" i="1"/>
  <c r="E81" i="1" l="1"/>
  <c r="K58" i="1" l="1"/>
  <c r="M56" i="1"/>
  <c r="K56" i="1"/>
  <c r="E48" i="1"/>
  <c r="M40" i="1"/>
  <c r="F40" i="1"/>
  <c r="F39" i="1"/>
  <c r="G36" i="1"/>
  <c r="E36" i="1"/>
  <c r="E37" i="1"/>
  <c r="H34" i="1"/>
  <c r="E35" i="1"/>
  <c r="H29" i="1"/>
  <c r="G29" i="1"/>
  <c r="H28" i="1"/>
  <c r="E29" i="1"/>
  <c r="H21" i="1"/>
  <c r="G24" i="1"/>
  <c r="E21" i="1" l="1"/>
  <c r="E22" i="1"/>
  <c r="G18" i="1"/>
  <c r="H17" i="1"/>
  <c r="E17" i="1"/>
  <c r="E18" i="1"/>
  <c r="G16" i="1"/>
  <c r="E16" i="1"/>
  <c r="F22" i="5" l="1"/>
  <c r="E14" i="5" l="1"/>
  <c r="E82" i="1"/>
  <c r="K78" i="1"/>
  <c r="K77" i="1"/>
  <c r="I9" i="9" l="1"/>
  <c r="G9" i="9"/>
  <c r="H4" i="9"/>
  <c r="I9" i="7" l="1"/>
  <c r="G9" i="7"/>
  <c r="H4" i="7"/>
  <c r="G22" i="5" l="1"/>
  <c r="H22" i="5" s="1"/>
  <c r="F11" i="1" l="1"/>
  <c r="H36" i="5" l="1"/>
  <c r="F36" i="5"/>
  <c r="H34" i="5"/>
  <c r="F31" i="5"/>
  <c r="F32" i="5"/>
  <c r="F30" i="5"/>
  <c r="H21" i="5"/>
  <c r="F21" i="5"/>
  <c r="H20" i="5"/>
  <c r="H19" i="5"/>
  <c r="F20" i="5"/>
  <c r="F19" i="5"/>
  <c r="F17" i="5"/>
  <c r="F16" i="5"/>
  <c r="H16" i="5" s="1"/>
  <c r="F13" i="5"/>
  <c r="H10" i="5"/>
  <c r="F10" i="5"/>
  <c r="K14" i="5" l="1"/>
  <c r="K23" i="5" s="1"/>
  <c r="H14" i="5"/>
  <c r="F14" i="5"/>
  <c r="H13" i="5"/>
  <c r="K52" i="1"/>
  <c r="F90" i="1" l="1"/>
  <c r="F93" i="1" l="1"/>
  <c r="F95" i="1"/>
  <c r="F92" i="1"/>
  <c r="F75" i="1" l="1"/>
  <c r="J32" i="1" l="1"/>
  <c r="J31" i="1"/>
  <c r="J29" i="1"/>
  <c r="K27" i="1"/>
  <c r="J27" i="1"/>
  <c r="F44" i="1"/>
  <c r="K25" i="1" l="1"/>
  <c r="K23" i="1"/>
  <c r="K18" i="1"/>
  <c r="K17" i="1"/>
  <c r="E86" i="1" l="1"/>
  <c r="E83" i="1"/>
  <c r="E80" i="1"/>
  <c r="F76" i="1" l="1"/>
  <c r="F51" i="1"/>
  <c r="F50" i="1"/>
  <c r="H43" i="1"/>
  <c r="H44" i="1"/>
  <c r="F43" i="1"/>
  <c r="F42" i="1"/>
  <c r="H35" i="1"/>
  <c r="H36" i="1"/>
  <c r="F35" i="1"/>
  <c r="E34" i="1"/>
  <c r="H27" i="1"/>
  <c r="F26" i="1"/>
  <c r="F27" i="1"/>
  <c r="F29" i="1"/>
  <c r="D28" i="1"/>
  <c r="F28" i="1" s="1"/>
  <c r="E24" i="1"/>
  <c r="H24" i="1" s="1"/>
  <c r="F22" i="1"/>
  <c r="F23" i="1"/>
  <c r="H23" i="1"/>
  <c r="J23" i="1"/>
  <c r="H15" i="1"/>
  <c r="J40" i="1" l="1"/>
  <c r="J41" i="1" l="1"/>
  <c r="J42" i="1" s="1"/>
  <c r="L24" i="1" l="1"/>
  <c r="J21" i="1"/>
  <c r="L21" i="1"/>
  <c r="J25" i="1" l="1"/>
  <c r="J24" i="1"/>
  <c r="H16" i="1" l="1"/>
  <c r="H18" i="1"/>
  <c r="F16" i="1"/>
  <c r="F17" i="1"/>
  <c r="F18" i="1"/>
  <c r="F15" i="1" l="1"/>
  <c r="F88" i="1" l="1"/>
  <c r="F26" i="2" l="1"/>
  <c r="H12" i="1" l="1"/>
  <c r="F12" i="1"/>
  <c r="H10" i="1"/>
  <c r="F10" i="1"/>
  <c r="F28" i="2" l="1"/>
  <c r="F29" i="2"/>
  <c r="F27" i="2"/>
  <c r="H19" i="2"/>
  <c r="F19" i="2"/>
  <c r="H86" i="1"/>
  <c r="H85" i="1"/>
  <c r="F59" i="1"/>
  <c r="F60" i="1"/>
  <c r="H78" i="1"/>
  <c r="H76" i="1"/>
  <c r="H75" i="1"/>
  <c r="F78" i="1"/>
  <c r="F71" i="1"/>
  <c r="F72" i="1"/>
  <c r="F70" i="1"/>
  <c r="F67" i="1"/>
  <c r="F68" i="1"/>
  <c r="F66" i="1"/>
  <c r="F63" i="1"/>
  <c r="F64" i="1"/>
  <c r="F62" i="1"/>
  <c r="F58" i="1"/>
  <c r="F55" i="1"/>
  <c r="F56" i="1"/>
  <c r="F54" i="1"/>
  <c r="F36" i="1"/>
  <c r="F37" i="1"/>
  <c r="F34" i="1"/>
  <c r="F24" i="1"/>
  <c r="F21" i="1"/>
  <c r="H51" i="1" l="1"/>
  <c r="H50" i="1"/>
  <c r="H42" i="1"/>
  <c r="H40" i="1"/>
  <c r="H39" i="1"/>
  <c r="H37" i="1"/>
  <c r="H26" i="1"/>
  <c r="F83" i="1" l="1"/>
  <c r="F82" i="1"/>
  <c r="F81" i="1"/>
  <c r="F80" i="1"/>
  <c r="H77" i="1" l="1"/>
  <c r="F77" i="1"/>
</calcChain>
</file>

<file path=xl/sharedStrings.xml><?xml version="1.0" encoding="utf-8"?>
<sst xmlns="http://schemas.openxmlformats.org/spreadsheetml/2006/main" count="1040" uniqueCount="279">
  <si>
    <t xml:space="preserve">UBND XÃ AN HÒA                                                                                                                                                                                                     </t>
  </si>
  <si>
    <t>PHỤ LỤC 2</t>
  </si>
  <si>
    <t>STT</t>
  </si>
  <si>
    <t>Chỉ tiêu</t>
  </si>
  <si>
    <t>Đơn vị tính</t>
  </si>
  <si>
    <t>Kế hoạch năm 2024</t>
  </si>
  <si>
    <t>I</t>
  </si>
  <si>
    <t>KINH TẾ</t>
  </si>
  <si>
    <t>Trồng trọt</t>
  </si>
  <si>
    <t>Lúa (tổng số)</t>
  </si>
  <si>
    <t>- Diện tích gieo trồng</t>
  </si>
  <si>
    <t>ha</t>
  </si>
  <si>
    <t>- Sản lượng thu hoạch</t>
  </si>
  <si>
    <t>tấn</t>
  </si>
  <si>
    <t>Một số cây hàng năm khác</t>
  </si>
  <si>
    <t>Ngô</t>
  </si>
  <si>
    <t>Ngô sinh khối</t>
  </si>
  <si>
    <t>Sắn/khoai mì</t>
  </si>
  <si>
    <t>Lạc</t>
  </si>
  <si>
    <t>Rau các loại</t>
  </si>
  <si>
    <t>Cây ớt</t>
  </si>
  <si>
    <t>Cây dâu tằm</t>
  </si>
  <si>
    <t>- Diện tích</t>
  </si>
  <si>
    <t>- Sản lượng kén</t>
  </si>
  <si>
    <t>Cây dừa</t>
  </si>
  <si>
    <t>- Diện tích thu hoạch</t>
  </si>
  <si>
    <t>Cây chuối</t>
  </si>
  <si>
    <t>Cây cam</t>
  </si>
  <si>
    <t>Cây bưởi</t>
  </si>
  <si>
    <t>Cây quýt đường</t>
  </si>
  <si>
    <t>Chăn nuôi</t>
  </si>
  <si>
    <t>Số lượng đầu con</t>
  </si>
  <si>
    <t>Trâu</t>
  </si>
  <si>
    <t>con</t>
  </si>
  <si>
    <t>Bò</t>
  </si>
  <si>
    <t>Lợn</t>
  </si>
  <si>
    <t>Gia cầm</t>
  </si>
  <si>
    <t>nghìn con</t>
  </si>
  <si>
    <r>
      <rPr>
        <sz val="12"/>
        <color rgb="FF0D0D0D"/>
        <rFont val="Times New Roman"/>
        <family val="1"/>
      </rPr>
      <t>Trâu</t>
    </r>
  </si>
  <si>
    <r>
      <rPr>
        <sz val="12"/>
        <color rgb="FF0D0D0D"/>
        <rFont val="Times New Roman"/>
        <family val="1"/>
      </rPr>
      <t>tấn</t>
    </r>
  </si>
  <si>
    <r>
      <rPr>
        <sz val="12"/>
        <color rgb="FF0D0D0D"/>
        <rFont val="Times New Roman"/>
        <family val="1"/>
      </rPr>
      <t>Bò</t>
    </r>
  </si>
  <si>
    <r>
      <rPr>
        <sz val="12"/>
        <color rgb="FF0D0D0D"/>
        <rFont val="Times New Roman"/>
        <family val="1"/>
      </rPr>
      <t>Lợn</t>
    </r>
  </si>
  <si>
    <r>
      <rPr>
        <sz val="12"/>
        <color rgb="FF0D0D0D"/>
        <rFont val="Times New Roman"/>
        <family val="1"/>
      </rPr>
      <t>Gia cầm</t>
    </r>
  </si>
  <si>
    <t>Thủy sản</t>
  </si>
  <si>
    <t>Ha</t>
  </si>
  <si>
    <t>Sản lượng</t>
  </si>
  <si>
    <t>Tấn</t>
  </si>
  <si>
    <t>Lâm Nghiệp</t>
  </si>
  <si>
    <t>Diện tích trồng rừng tập trung</t>
  </si>
  <si>
    <t>VĂN HOÁ - XÃ HỘI</t>
  </si>
  <si>
    <t>Đào tạo, bồi dưỡng, tập huấn nghề</t>
  </si>
  <si>
    <t>Người</t>
  </si>
  <si>
    <t>Xã thị trấn phù hợp trẻ em</t>
  </si>
  <si>
    <t>Xã</t>
  </si>
  <si>
    <t>Mức giảm sinh</t>
  </si>
  <si>
    <t>‰</t>
  </si>
  <si>
    <t>Thực hiện các biện pháp tránh thai</t>
  </si>
  <si>
    <t>Sàn lọc trước sinh</t>
  </si>
  <si>
    <t>Tỷ lệ sàng lọc trước sinh</t>
  </si>
  <si>
    <t>%</t>
  </si>
  <si>
    <t>Sàng lọc sơ sinh</t>
  </si>
  <si>
    <t>Tỷ lệ sàng lọc sơ sinh</t>
  </si>
  <si>
    <t>CHỈ TIÊU</t>
  </si>
  <si>
    <t>ĐƠN VỊ TÍNH</t>
  </si>
  <si>
    <t xml:space="preserve">KẾ HOẠCH NĂM 2024 </t>
  </si>
  <si>
    <t>VỀ KINH TẾ</t>
  </si>
  <si>
    <t>Tỷ lệ che phủ rừng</t>
  </si>
  <si>
    <t>Tỷ lệ dân cư đô thị sử dụng nước sạch</t>
  </si>
  <si>
    <t>Tỷ lệ chất thải rắn ở đô thị được thu gom</t>
  </si>
  <si>
    <t>Trường đạt chuẩn quốc gia</t>
  </si>
  <si>
    <t>Trường</t>
  </si>
  <si>
    <t>Trong đó:</t>
  </si>
  <si>
    <t>-Duy trì</t>
  </si>
  <si>
    <t>-Đạt mới</t>
  </si>
  <si>
    <t>Tỷ lệ dân số tham gia bảo hiểm y tế</t>
  </si>
  <si>
    <t>Tỷ lệ xã đạt chuẩn quốc gia về y tế</t>
  </si>
  <si>
    <r>
      <rPr>
        <sz val="12"/>
        <rFont val="Times New Roman"/>
        <family val="1"/>
      </rPr>
      <t>Duy trì mức sinh thay thế bình quân
mỗi phụ nữ trong độ tuổi sinh đẻ có từ 2,0 đến 2,2 con</t>
    </r>
  </si>
  <si>
    <t>Duy trì</t>
  </si>
  <si>
    <t>Tỷ lệ trẻ em dưới 5 tuổi suy dinh dưỡng thể nhẹ cân</t>
  </si>
  <si>
    <t>Giảm tỷ lệ nghèo đa chiều</t>
  </si>
  <si>
    <t>Số người tham gia BHXH</t>
  </si>
  <si>
    <t>Trong đó: Bảo hiểm xã hội tự nguyện</t>
  </si>
  <si>
    <t>Tạo việc làm mới</t>
  </si>
  <si>
    <t>Trong đó XKLĐ</t>
  </si>
  <si>
    <t>Đào tạo nghề lao động nông thôn</t>
  </si>
  <si>
    <t>Chỉ tiêu về "Lấn chiếm đất đai"</t>
  </si>
  <si>
    <t>Số vụ vi phạm được giải quyết trong năm</t>
  </si>
  <si>
    <t>Vụ</t>
  </si>
  <si>
    <t xml:space="preserve">Giải phóng mặt bằng </t>
  </si>
  <si>
    <t>Số lượng công trình, dự án hoàn thành GPMB so với tổng số dự án trên địa bàn</t>
  </si>
  <si>
    <t>AN NINH - QUỐC PHÒNG</t>
  </si>
  <si>
    <t>Tỷ lệ giao quân</t>
  </si>
  <si>
    <t>Thực hiện cùng kỳ 2023</t>
  </si>
  <si>
    <t xml:space="preserve"> Thực hiện (Tăng, giảm) so cùng kỳ 2023</t>
  </si>
  <si>
    <t>-</t>
  </si>
  <si>
    <t>tạ/ha</t>
  </si>
  <si>
    <t>Diện tích mặt nước nuôi trồng thủy sản nội địa</t>
  </si>
  <si>
    <t>Thực hiện (Tăng, giảm) so cùng kỳ 2023</t>
  </si>
  <si>
    <t>Thu ngân sách</t>
  </si>
  <si>
    <t>Thu NSNN trên địa bàn</t>
  </si>
  <si>
    <t>Thu tiền SDĐ</t>
  </si>
  <si>
    <t>Tỷ đồng</t>
  </si>
  <si>
    <t>1.1</t>
  </si>
  <si>
    <t>1.2</t>
  </si>
  <si>
    <t>Chi ngân sách</t>
  </si>
  <si>
    <t>2.1</t>
  </si>
  <si>
    <t>2.2</t>
  </si>
  <si>
    <t>2.3</t>
  </si>
  <si>
    <t>3.1</t>
  </si>
  <si>
    <t>3.2</t>
  </si>
  <si>
    <t xml:space="preserve"> - Năng suất thu hoạch</t>
  </si>
  <si>
    <t xml:space="preserve"> - Diện tích thu hoạch</t>
  </si>
  <si>
    <t>Cây dưa</t>
  </si>
  <si>
    <t>Kết quả thực hiện</t>
  </si>
  <si>
    <t>Thực hiện   6 tháng đầu năm 2024</t>
  </si>
  <si>
    <t>Tăng tỷ lệ nam, nữ thanh niên được tư vấn, khám sức khoẻ trước khi kết
hôn</t>
  </si>
  <si>
    <t>KẾT QUẢ MỘT SỐ CHỈ TIÊU KINH TẾ - XÃ HỘI CHỦ YẾU  6 THÁNG ĐẦU NĂM 2024</t>
  </si>
  <si>
    <t xml:space="preserve">Kết quả thực hiện </t>
  </si>
  <si>
    <t>Ghi chú</t>
  </si>
  <si>
    <t>Cuối năm đánh giá</t>
  </si>
  <si>
    <t>Xã đạt chuẩn quốc gia về y tế</t>
  </si>
  <si>
    <t>đạt</t>
  </si>
  <si>
    <t>Trạm y tế có bác sỹ làm việc</t>
  </si>
  <si>
    <t>Đạt</t>
  </si>
  <si>
    <t>Chưa đánh giá</t>
  </si>
  <si>
    <t>Chưa đạt</t>
  </si>
  <si>
    <t>Không đạt</t>
  </si>
  <si>
    <t>UBND XÃ AN HÒA</t>
  </si>
  <si>
    <t>PHỤ LỤC 1.1</t>
  </si>
  <si>
    <t>PHÂN BỔ CHI TIẾT  MỘT SỐ CHỈ TIÊU KINH TẾ - XÃ HỘI CHỦ YẾU NĂM 2024 HUYỆN GIAO CHI TIẾT QUÝ, THÁNG CHO XÃ</t>
  </si>
  <si>
    <t>(Kèm theo Quyết định số          /QĐ-UBND ngày        /02/2024 của UBND xã)</t>
  </si>
  <si>
    <t>Kế hoạch năm 2024 (Huyện giao)</t>
  </si>
  <si>
    <t>Quý 1</t>
  </si>
  <si>
    <t>Trong đó</t>
  </si>
  <si>
    <t>Quý 2</t>
  </si>
  <si>
    <t>Quý 3</t>
  </si>
  <si>
    <t>Quý 4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</si>
  <si>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</si>
  <si>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</si>
  <si>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</si>
  <si>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</si>
  <si>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</si>
  <si>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</si>
  <si>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</si>
  <si>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</si>
  <si>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</si>
  <si>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</si>
  <si>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</si>
  <si>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</si>
  <si>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Tổng thu ngân sách</t>
  </si>
  <si>
    <t>Triệu đồng</t>
  </si>
  <si>
    <t>- Thu tiền sử dụng đất</t>
  </si>
  <si>
    <t>Số giường bệnh trên 1 vạn dân</t>
  </si>
  <si>
    <t>Giường</t>
  </si>
  <si>
    <t xml:space="preserve">Tỷ lệ trạm y tế có bác sỹ làm việc </t>
  </si>
  <si>
    <t>Duy trì mức sinh thay thế bình quân mỗi phụ nữ trong độ tuổi sinh đẻ có từ 2,0 đến 2,2 con</t>
  </si>
  <si>
    <r>
      <rPr>
        <b/>
        <sz val="9"/>
        <rFont val="Times New Roman"/>
        <family val="1"/>
      </rPr>
      <t>Tỷ lệ trẻ em dưới 5 tuổi suy dinh
dưỡng thể nhẹ cân</t>
    </r>
  </si>
  <si>
    <r>
      <rPr>
        <b/>
        <sz val="9"/>
        <rFont val="Times New Roman"/>
        <family val="1"/>
      </rPr>
      <t>Chỉ tiêu về "Giải phóng mặt
bằng"</t>
    </r>
  </si>
  <si>
    <r>
      <rPr>
        <i/>
        <sz val="9"/>
        <rFont val="Times New Roman"/>
        <family val="1"/>
      </rPr>
      <t>-Số lượng công trình, DA hoàn thành GPMB so với tổng số DA
trên địa bàn</t>
    </r>
  </si>
  <si>
    <t>"%</t>
  </si>
  <si>
    <t xml:space="preserve">Tỷ lệ xã vững mạnh về QP-AN
</t>
  </si>
  <si>
    <t>PHỤ LỤC 2.1</t>
  </si>
  <si>
    <t>CHI TIẾT  MỘT SỐ CHỈ TIÊU KINH TẾ - XÃ HỘI CHỦ YẾU (CHỈ TIÊU ĐIỀU HÀNH)  NĂM 2024</t>
  </si>
  <si>
    <t>CHI TIẾT QUÝ, THÁNG  HUYỆN GIAO CHO UBND XÃ</t>
  </si>
  <si>
    <t>(Kèm theo Quyết định  số       /QĐ-UBND ngày            /02/2024 của UBND xã)</t>
  </si>
  <si>
    <t>Kế hoạch năm 2024 (huyện giao)</t>
  </si>
  <si>
    <t>459,6</t>
  </si>
  <si>
    <t>119,6</t>
  </si>
  <si>
    <t>7,2</t>
  </si>
  <si>
    <t>40,8</t>
  </si>
  <si>
    <t xml:space="preserve">- Diện tích </t>
  </si>
  <si>
    <t>Cây dâu tẳm</t>
  </si>
  <si>
    <t>Sản lượng kén</t>
  </si>
  <si>
    <t>1.3</t>
  </si>
  <si>
    <t>Diện tích một số cây trồng lâu năm (trồng tập trung)</t>
  </si>
  <si>
    <t>2,0</t>
  </si>
  <si>
    <r>
      <rPr>
        <b/>
        <sz val="9"/>
        <rFont val="Calibri"/>
        <family val="1"/>
      </rPr>
      <t>-</t>
    </r>
  </si>
  <si>
    <r>
      <rPr>
        <sz val="9"/>
        <rFont val="Calibri"/>
        <family val="1"/>
      </rPr>
      <t>-</t>
    </r>
  </si>
  <si>
    <t>8.520,0</t>
  </si>
  <si>
    <t>26,3</t>
  </si>
  <si>
    <t>25,7</t>
  </si>
  <si>
    <t>25,9</t>
  </si>
  <si>
    <t>27,1</t>
  </si>
  <si>
    <t>26,5</t>
  </si>
  <si>
    <t>26,9</t>
  </si>
  <si>
    <t>27,4</t>
  </si>
  <si>
    <t>27,9</t>
  </si>
  <si>
    <t>28,5</t>
  </si>
  <si>
    <t>28,1</t>
  </si>
  <si>
    <t>28,3</t>
  </si>
  <si>
    <t>Sản lượng thịt hơi</t>
  </si>
  <si>
    <t>0,42</t>
  </si>
  <si>
    <t>0,3</t>
  </si>
  <si>
    <t>0,18</t>
  </si>
  <si>
    <t>123,93</t>
  </si>
  <si>
    <t>43,38</t>
  </si>
  <si>
    <t>30,98</t>
  </si>
  <si>
    <t>18,59</t>
  </si>
  <si>
    <t>940,85</t>
  </si>
  <si>
    <t>235,21</t>
  </si>
  <si>
    <t>235,2</t>
  </si>
  <si>
    <t>141,13</t>
  </si>
  <si>
    <t>37,18</t>
  </si>
  <si>
    <t>13,01</t>
  </si>
  <si>
    <t>9,3</t>
  </si>
  <si>
    <t>5,58</t>
  </si>
  <si>
    <t>'-Diện tích mặt nước nuôi trồng thủy sản nội địa</t>
  </si>
  <si>
    <t>110,00</t>
  </si>
  <si>
    <t>13,75</t>
  </si>
  <si>
    <t>-Diện tích trồng rừng tập trung</t>
  </si>
  <si>
    <t>0,0</t>
  </si>
  <si>
    <t>160,0</t>
  </si>
  <si>
    <t>0,05</t>
  </si>
  <si>
    <r>
      <rPr>
        <b/>
        <sz val="9"/>
        <rFont val="Times New Roman"/>
        <family val="1"/>
      </rPr>
      <t>Thực hiện các biện pháp
tránh thai</t>
    </r>
  </si>
  <si>
    <t>Trong đó: số đối tượng được cấp miễn phí (bà mẹ mang thai)</t>
  </si>
  <si>
    <r>
      <rPr>
        <b/>
        <i/>
        <sz val="9"/>
        <rFont val="Times New Roman"/>
        <family val="1"/>
      </rPr>
      <t>Trong đó: số đối tượng được cấp
miễn phí (trẻ sơ sinh)</t>
    </r>
  </si>
  <si>
    <t>Tăng tỷ lệ nam, nữ thanh niên được tư vấn, khám sức khoẻ trước khi kết hôn</t>
  </si>
  <si>
    <r>
      <rPr>
        <b/>
        <sz val="9"/>
        <rFont val="Times New Roman"/>
        <family val="1"/>
      </rPr>
      <t>Tăng tỷ lệ người cao tuổi được khám sức khoẻ định kỳ 1
lần/năm (các xã, thị trấn)</t>
    </r>
  </si>
  <si>
    <t>( NQ HĐND XÃ GIAO)</t>
  </si>
  <si>
    <t>Giá trị sản phẩm thu được đối với trồng trọt</t>
  </si>
  <si>
    <t>So sánh với  NQHĐND xã giao (%)</t>
  </si>
  <si>
    <t xml:space="preserve">Sản lượng sản phẩm chăn nuôi chủ yếu ( xuất chuồng):  </t>
  </si>
  <si>
    <t>Gia súc (Trâu, bò, lợn)</t>
  </si>
  <si>
    <t>+</t>
  </si>
  <si>
    <t>Lâm nghiệp</t>
  </si>
  <si>
    <t>Giá trị sản phẩm thu được từ trồng rừng sản xuất</t>
  </si>
  <si>
    <t xml:space="preserve">Tỷ lệ che phủ rừng </t>
  </si>
  <si>
    <t>Sản xuất tiểu thủ công nghiệp - dịch vụ (giá cố định năm 2010)</t>
  </si>
  <si>
    <t>Sản xuất tiểu thủ công nghiệp</t>
  </si>
  <si>
    <t xml:space="preserve">Tổng giá trị dịch vụ - thương mại </t>
  </si>
  <si>
    <t>Tổng thu ngân sách trên địa bàn</t>
  </si>
  <si>
    <t>Tổng nguồn vốn đầu tư phát triển</t>
  </si>
  <si>
    <t>II</t>
  </si>
  <si>
    <t>VĂN HÓA, XÃ HỘI</t>
  </si>
  <si>
    <t>Tỷ lệ hộ gia đình văn hóa</t>
  </si>
  <si>
    <t xml:space="preserve">Xuất khẩu lao động </t>
  </si>
  <si>
    <t>Tỷ lệ dân số tham gia BHYT</t>
  </si>
  <si>
    <t>Bảo hiểm xã hội tự nguyện</t>
  </si>
  <si>
    <t>Trường chuẩn quốc gia</t>
  </si>
  <si>
    <t>Đạt mới</t>
  </si>
  <si>
    <t>III</t>
  </si>
  <si>
    <t>QUỐC PHÒNG, AN NINH</t>
  </si>
  <si>
    <t>9 khu dân cư văn hóa; 4 trường học; cơ quan xã và trạm y tế đạt cơ quan văn hóa</t>
  </si>
  <si>
    <t>Đơn vị</t>
  </si>
  <si>
    <t>xã</t>
  </si>
  <si>
    <t>Xã vững mạnh về QP, AN</t>
  </si>
  <si>
    <t>Chưa triển khai đánh giá</t>
  </si>
  <si>
    <t>Trong đó: số đối tượng được cấp miễn phí (trẻ sơ sinh)</t>
  </si>
  <si>
    <t>( Chỉ tiêu UBND huyện giao)</t>
  </si>
  <si>
    <t>So sánh với KH huyện giao (%)</t>
  </si>
  <si>
    <t>(CHI TIẾT UBND HUYỆN GIAO)</t>
  </si>
  <si>
    <r>
      <rPr>
        <b/>
        <i/>
        <sz val="12"/>
        <color rgb="FF0D0D0D"/>
        <rFont val="Times New Roman"/>
        <family val="1"/>
      </rPr>
      <t>Sản lượng thịt hơi</t>
    </r>
  </si>
  <si>
    <t>Chưa triên khai đánh giá</t>
  </si>
  <si>
    <t>Tăng tỷ lệ người cao tuổi được khám sức khoẻ định kỳ 1 lần/năm</t>
  </si>
  <si>
    <t>PHỤ LỤC</t>
  </si>
  <si>
    <t>Nội dung Chỉ tiêu</t>
  </si>
  <si>
    <t>ĐVT</t>
  </si>
  <si>
    <t>Chỉ tiêu sau điều chỉnh, bổ sung</t>
  </si>
  <si>
    <t>THCS:  Hoà, tân; Tiểu học: Hưng, trung, thị trấn, tân, quang; Mầm non: huyện, trung, quang</t>
  </si>
  <si>
    <t>Chỉ tiêu theo Nghị quyết số 09/NQ – HĐND ngày 29/12/2023</t>
  </si>
  <si>
    <t>CHỈ TIÊU UBND HUYỆN GIAO</t>
  </si>
  <si>
    <t>Quyết định số 1992/QĐ-UBND ngày 04/07/2024 của UBND huyện</t>
  </si>
  <si>
    <t>CHỈ TIÊU NGHỊ QUYẾT HĐND XÃ GIAO</t>
  </si>
  <si>
    <t>Chỉ tiêu điều chỉnh mức sinh</t>
  </si>
  <si>
    <t>%o</t>
  </si>
  <si>
    <t>Quyết định số 4544/QĐ-UBND ngày 22/12/2023 của UBND huyện</t>
  </si>
  <si>
    <t>Duy trì ( Tỷ suất sinh thô năm 2023: 9,92%o)</t>
  </si>
  <si>
    <t xml:space="preserve">Tỷ lệ sàng lọc trước sinh </t>
  </si>
  <si>
    <t>Tỷ lệ Sàng lọc sơ sinh</t>
  </si>
  <si>
    <t>PHỤ LỤC 
ĐIỀU CHỈNH, BỔ SUNG CHỈ TIÊU KT-XH NĂM 2024</t>
  </si>
  <si>
    <t>Kèm theo Tờ trình số      /TTr- UBND, ngày      /7/2024 của UBND xã)</t>
  </si>
  <si>
    <t>Tỷ lệ giảm hộ nghèo: 4,95%; Tỷ lệ giảm hộ cận nghèo: 2,00% (Quyết định số 1992/QĐ-UBND ngày 04/07/2024 của UBND huyện)</t>
  </si>
  <si>
    <t>Chỉ tiêu Quyết định số 4544/QĐ-UBND ngày 22/12/2023 của UBND huyện</t>
  </si>
  <si>
    <t>(Tăng 6,647 tỷ đồng so NQ)</t>
  </si>
  <si>
    <t>Kèm theo Nghị quyết số  02  /NQ-HĐND, ngày  26 /7/2024 của UBND xã)</t>
  </si>
  <si>
    <t>PHỤ LỤC 1
MỘT SỐ CHỈ TIÊU KT-XH CHỦ YẾU 7 THÁNG ĐẦU NĂM 2024</t>
  </si>
  <si>
    <t>Thực hiện 7 tháng đầu năm 2024</t>
  </si>
  <si>
    <t>KẾT QUẢ MỘT SỐ CHỈ TIÊU KINH TẾ - XÃ HỘI CHỦ YẾU  7 THÁNG ĐẦU NĂM 2024</t>
  </si>
  <si>
    <t>Xã vững mạnh về QP-AN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</si>
</sst>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#,##0.0"/>
    <numFmt numFmtId="166" formatCode="0.000"/>
    <numFmt numFmtId="167" formatCode="#,##0.000"/>
    <numFmt numFmtId="168" formatCode="_(* #,##0_);_(* \(#,##0\);_(* &quot;-&quot;??_);_(@_)"/>
    <numFmt numFmtId="169" formatCode="_(* #,##0.0_);_(* \(#,##0.0\);_(* &quot;-&quot;??_);_(@_)"/>
  </numFmts>
  <fonts count="5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vertAlign val="subscript"/>
      <sz val="14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2"/>
      <color rgb="FF0D0D0D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sz val="11"/>
      <name val="Arial"/>
      <family val="2"/>
    </font>
    <font>
      <sz val="13"/>
      <name val="Arial"/>
      <family val="2"/>
    </font>
    <font>
      <i/>
      <sz val="13"/>
      <name val="Times New Roman"/>
      <family val="1"/>
    </font>
    <font>
      <sz val="12"/>
      <color rgb="FF000000"/>
      <name val="Times New Roman"/>
      <family val="2"/>
    </font>
    <font>
      <sz val="12"/>
      <name val="Cambria"/>
      <family val="1"/>
      <scheme val="major"/>
    </font>
    <font>
      <sz val="12"/>
      <name val="Arial"/>
      <family val="2"/>
    </font>
    <font>
      <sz val="13"/>
      <color rgb="FFFF0000"/>
      <name val="Times New Roman"/>
      <family val="1"/>
    </font>
    <font>
      <sz val="13"/>
      <name val="Times New Roman"/>
      <family val="1"/>
    </font>
    <font>
      <sz val="11"/>
      <name val="Times New Roman"/>
      <family val="1"/>
    </font>
    <font>
      <b/>
      <sz val="12"/>
      <color rgb="FF0D0D0D"/>
      <name val="Times New Roman"/>
      <family val="1"/>
    </font>
    <font>
      <sz val="14"/>
      <color theme="1"/>
      <name val="Times New Roman"/>
      <family val="1"/>
    </font>
    <font>
      <sz val="9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9"/>
      <color rgb="FF000000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sz val="9"/>
      <name val="Times New Roman"/>
      <family val="1"/>
    </font>
    <font>
      <b/>
      <sz val="9"/>
      <color rgb="FF000000"/>
      <name val="Times New Roman"/>
      <family val="1"/>
    </font>
    <font>
      <i/>
      <sz val="9"/>
      <name val="Times New Roman"/>
      <family val="1"/>
    </font>
    <font>
      <b/>
      <sz val="9"/>
      <color rgb="FF000000"/>
      <name val="Times New Roman"/>
      <family val="2"/>
    </font>
    <font>
      <sz val="9"/>
      <color rgb="FF000000"/>
      <name val="Calibri"/>
      <family val="2"/>
    </font>
    <font>
      <sz val="9"/>
      <color rgb="FF0D0D0D"/>
      <name val="Times New Roman"/>
      <family val="1"/>
    </font>
    <font>
      <b/>
      <sz val="9"/>
      <name val="Calibri"/>
      <family val="2"/>
    </font>
    <font>
      <b/>
      <sz val="9"/>
      <name val="Calibri"/>
      <family val="1"/>
    </font>
    <font>
      <sz val="9"/>
      <name val="Calibri"/>
      <family val="2"/>
    </font>
    <font>
      <sz val="9"/>
      <name val="Calibri"/>
      <family val="1"/>
    </font>
    <font>
      <b/>
      <sz val="12"/>
      <color rgb="FF000000"/>
      <name val="Times New Roman"/>
      <family val="1"/>
    </font>
    <font>
      <b/>
      <i/>
      <sz val="12"/>
      <name val="Times New Roman"/>
      <family val="1"/>
    </font>
    <font>
      <b/>
      <i/>
      <sz val="12"/>
      <color rgb="FF0D0D0D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sz val="14"/>
      <color theme="0"/>
      <name val="Times New Roman"/>
      <family val="1"/>
    </font>
    <font>
      <sz val="10"/>
      <color theme="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3" fontId="12" fillId="0" borderId="0" applyFont="0" applyFill="0" applyBorder="0" applyAlignment="0" applyProtection="0"/>
    <xf numFmtId="0" fontId="13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53">
    <xf numFmtId="0" fontId="0" fillId="0" borderId="0" xfId="0"/>
    <xf numFmtId="0" fontId="3" fillId="0" borderId="0" xfId="1" applyFont="1" applyFill="1" applyBorder="1" applyAlignment="1">
      <alignment vertical="top" wrapText="1"/>
    </xf>
    <xf numFmtId="0" fontId="3" fillId="0" borderId="0" xfId="1" applyFont="1" applyFill="1" applyBorder="1" applyAlignment="1">
      <alignment horizontal="right" vertical="top" wrapText="1"/>
    </xf>
    <xf numFmtId="0" fontId="3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righ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center" wrapText="1"/>
    </xf>
    <xf numFmtId="2" fontId="9" fillId="0" borderId="3" xfId="1" applyNumberFormat="1" applyFont="1" applyFill="1" applyBorder="1" applyAlignment="1">
      <alignment horizontal="right" vertical="center" wrapText="1" shrinkToFit="1"/>
    </xf>
    <xf numFmtId="4" fontId="9" fillId="0" borderId="3" xfId="1" applyNumberFormat="1" applyFont="1" applyFill="1" applyBorder="1" applyAlignment="1">
      <alignment horizontal="right" vertical="center" wrapText="1" shrinkToFit="1"/>
    </xf>
    <xf numFmtId="0" fontId="9" fillId="0" borderId="4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right" vertical="center" wrapText="1" shrinkToFit="1"/>
    </xf>
    <xf numFmtId="0" fontId="11" fillId="0" borderId="3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right" vertical="top"/>
    </xf>
    <xf numFmtId="0" fontId="14" fillId="0" borderId="0" xfId="3" applyFont="1" applyFill="1" applyAlignment="1">
      <alignment wrapText="1"/>
    </xf>
    <xf numFmtId="0" fontId="15" fillId="0" borderId="0" xfId="3" applyFont="1" applyFill="1" applyAlignment="1">
      <alignment horizontal="center" wrapText="1"/>
    </xf>
    <xf numFmtId="0" fontId="17" fillId="0" borderId="0" xfId="3" applyFont="1" applyFill="1"/>
    <xf numFmtId="0" fontId="11" fillId="2" borderId="6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vertical="center"/>
    </xf>
    <xf numFmtId="0" fontId="8" fillId="2" borderId="6" xfId="3" applyFont="1" applyFill="1" applyBorder="1" applyAlignment="1">
      <alignment horizontal="right" vertical="center"/>
    </xf>
    <xf numFmtId="1" fontId="19" fillId="0" borderId="4" xfId="3" applyNumberFormat="1" applyFont="1" applyFill="1" applyBorder="1" applyAlignment="1">
      <alignment horizontal="center" vertical="center" wrapText="1" shrinkToFit="1"/>
    </xf>
    <xf numFmtId="0" fontId="8" fillId="0" borderId="4" xfId="3" applyFont="1" applyFill="1" applyBorder="1" applyAlignment="1">
      <alignment horizontal="left" vertical="center" wrapText="1"/>
    </xf>
    <xf numFmtId="0" fontId="8" fillId="0" borderId="4" xfId="3" applyFont="1" applyFill="1" applyBorder="1" applyAlignment="1">
      <alignment horizontal="center" vertical="center" wrapText="1"/>
    </xf>
    <xf numFmtId="0" fontId="17" fillId="2" borderId="0" xfId="3" applyFont="1" applyFill="1" applyAlignment="1">
      <alignment vertical="center" wrapText="1"/>
    </xf>
    <xf numFmtId="1" fontId="19" fillId="0" borderId="3" xfId="3" applyNumberFormat="1" applyFont="1" applyFill="1" applyBorder="1" applyAlignment="1">
      <alignment horizontal="center" vertical="center" wrapText="1" shrinkToFit="1"/>
    </xf>
    <xf numFmtId="0" fontId="8" fillId="0" borderId="3" xfId="3" applyFont="1" applyFill="1" applyBorder="1" applyAlignment="1">
      <alignment horizontal="left" vertical="center" wrapText="1"/>
    </xf>
    <xf numFmtId="0" fontId="8" fillId="0" borderId="3" xfId="3" applyFont="1" applyFill="1" applyBorder="1" applyAlignment="1">
      <alignment horizontal="center" vertical="center" wrapText="1"/>
    </xf>
    <xf numFmtId="43" fontId="20" fillId="2" borderId="6" xfId="3" applyNumberFormat="1" applyFont="1" applyFill="1" applyBorder="1" applyAlignment="1">
      <alignment horizontal="center" vertical="center" wrapText="1"/>
    </xf>
    <xf numFmtId="0" fontId="17" fillId="0" borderId="0" xfId="3" applyFont="1" applyFill="1" applyAlignment="1">
      <alignment vertical="center" wrapText="1"/>
    </xf>
    <xf numFmtId="0" fontId="21" fillId="0" borderId="3" xfId="3" applyFont="1" applyFill="1" applyBorder="1" applyAlignment="1">
      <alignment horizontal="center" wrapText="1"/>
    </xf>
    <xf numFmtId="0" fontId="11" fillId="0" borderId="3" xfId="3" applyFont="1" applyFill="1" applyBorder="1" applyAlignment="1">
      <alignment horizontal="left" vertical="top" wrapText="1"/>
    </xf>
    <xf numFmtId="0" fontId="21" fillId="0" borderId="3" xfId="3" applyFont="1" applyFill="1" applyBorder="1" applyAlignment="1">
      <alignment horizontal="left" wrapText="1"/>
    </xf>
    <xf numFmtId="43" fontId="20" fillId="2" borderId="6" xfId="3" applyNumberFormat="1" applyFont="1" applyFill="1" applyBorder="1" applyAlignment="1">
      <alignment horizontal="center" vertical="center"/>
    </xf>
    <xf numFmtId="0" fontId="21" fillId="0" borderId="3" xfId="3" applyFont="1" applyFill="1" applyBorder="1" applyAlignment="1">
      <alignment horizontal="center" vertical="center" wrapText="1"/>
    </xf>
    <xf numFmtId="0" fontId="21" fillId="0" borderId="3" xfId="3" applyFont="1" applyFill="1" applyBorder="1" applyAlignment="1">
      <alignment horizontal="left" vertical="center" wrapText="1"/>
    </xf>
    <xf numFmtId="0" fontId="10" fillId="0" borderId="3" xfId="3" applyFont="1" applyFill="1" applyBorder="1" applyAlignment="1">
      <alignment horizontal="left" vertical="center" wrapText="1"/>
    </xf>
    <xf numFmtId="0" fontId="10" fillId="0" borderId="3" xfId="3" applyFont="1" applyFill="1" applyBorder="1" applyAlignment="1">
      <alignment horizontal="center" vertical="center" wrapText="1"/>
    </xf>
    <xf numFmtId="0" fontId="8" fillId="0" borderId="6" xfId="3" applyNumberFormat="1" applyFont="1" applyBorder="1" applyAlignment="1">
      <alignment vertical="center" wrapText="1"/>
    </xf>
    <xf numFmtId="0" fontId="8" fillId="0" borderId="6" xfId="3" applyNumberFormat="1" applyFont="1" applyBorder="1" applyAlignment="1">
      <alignment horizontal="right" vertical="center" wrapText="1"/>
    </xf>
    <xf numFmtId="43" fontId="8" fillId="2" borderId="6" xfId="3" applyNumberFormat="1" applyFont="1" applyFill="1" applyBorder="1" applyAlignment="1">
      <alignment horizontal="center" vertical="center" wrapText="1"/>
    </xf>
    <xf numFmtId="0" fontId="8" fillId="0" borderId="6" xfId="3" applyNumberFormat="1" applyFont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left" vertical="center" wrapText="1"/>
    </xf>
    <xf numFmtId="0" fontId="17" fillId="0" borderId="0" xfId="3" applyFont="1" applyFill="1" applyAlignment="1">
      <alignment horizontal="center" vertical="center" wrapText="1"/>
    </xf>
    <xf numFmtId="43" fontId="22" fillId="0" borderId="0" xfId="2" applyFont="1" applyFill="1" applyAlignment="1">
      <alignment horizontal="center" vertical="center" wrapText="1"/>
    </xf>
    <xf numFmtId="0" fontId="23" fillId="0" borderId="0" xfId="3" applyFont="1" applyFill="1" applyAlignment="1">
      <alignment vertical="center" wrapText="1"/>
    </xf>
    <xf numFmtId="0" fontId="17" fillId="0" borderId="0" xfId="3" applyFont="1" applyFill="1" applyAlignment="1">
      <alignment horizontal="center"/>
    </xf>
    <xf numFmtId="43" fontId="22" fillId="0" borderId="0" xfId="2" applyFont="1" applyFill="1" applyAlignment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right" vertical="center" wrapText="1"/>
    </xf>
    <xf numFmtId="0" fontId="14" fillId="2" borderId="7" xfId="3" applyFont="1" applyFill="1" applyBorder="1" applyAlignment="1">
      <alignment vertical="center"/>
    </xf>
    <xf numFmtId="0" fontId="14" fillId="2" borderId="8" xfId="3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right" vertical="center"/>
    </xf>
    <xf numFmtId="2" fontId="19" fillId="0" borderId="14" xfId="3" applyNumberFormat="1" applyFont="1" applyFill="1" applyBorder="1" applyAlignment="1">
      <alignment horizontal="right" vertical="center" wrapText="1" shrinkToFit="1"/>
    </xf>
    <xf numFmtId="2" fontId="19" fillId="0" borderId="10" xfId="3" applyNumberFormat="1" applyFont="1" applyFill="1" applyBorder="1" applyAlignment="1">
      <alignment horizontal="right" vertical="center" wrapText="1" shrinkToFit="1"/>
    </xf>
    <xf numFmtId="0" fontId="21" fillId="0" borderId="10" xfId="3" applyFont="1" applyFill="1" applyBorder="1" applyAlignment="1">
      <alignment horizontal="right" vertical="center" wrapText="1"/>
    </xf>
    <xf numFmtId="0" fontId="21" fillId="0" borderId="10" xfId="3" applyFont="1" applyFill="1" applyBorder="1" applyAlignment="1">
      <alignment horizontal="right" wrapText="1"/>
    </xf>
    <xf numFmtId="0" fontId="8" fillId="0" borderId="10" xfId="3" applyFont="1" applyFill="1" applyBorder="1" applyAlignment="1">
      <alignment horizontal="right" vertical="center" wrapText="1"/>
    </xf>
    <xf numFmtId="0" fontId="8" fillId="0" borderId="13" xfId="3" applyNumberFormat="1" applyFont="1" applyBorder="1" applyAlignment="1">
      <alignment horizontal="right" vertical="center" wrapText="1"/>
    </xf>
    <xf numFmtId="0" fontId="11" fillId="3" borderId="6" xfId="3" applyFont="1" applyFill="1" applyBorder="1" applyAlignment="1">
      <alignment horizontal="center" vertical="center" wrapText="1"/>
    </xf>
    <xf numFmtId="2" fontId="19" fillId="0" borderId="6" xfId="3" applyNumberFormat="1" applyFont="1" applyFill="1" applyBorder="1" applyAlignment="1">
      <alignment horizontal="right" vertical="center" wrapText="1" shrinkToFit="1"/>
    </xf>
    <xf numFmtId="0" fontId="21" fillId="0" borderId="6" xfId="3" applyFont="1" applyFill="1" applyBorder="1" applyAlignment="1">
      <alignment horizontal="right" vertical="center" wrapText="1"/>
    </xf>
    <xf numFmtId="0" fontId="21" fillId="0" borderId="6" xfId="3" applyFont="1" applyFill="1" applyBorder="1" applyAlignment="1">
      <alignment horizontal="right" wrapText="1"/>
    </xf>
    <xf numFmtId="0" fontId="8" fillId="0" borderId="6" xfId="3" applyFont="1" applyFill="1" applyBorder="1" applyAlignment="1">
      <alignment horizontal="right" vertical="center" wrapText="1"/>
    </xf>
    <xf numFmtId="164" fontId="9" fillId="0" borderId="3" xfId="1" applyNumberFormat="1" applyFont="1" applyFill="1" applyBorder="1" applyAlignment="1">
      <alignment horizontal="right" vertical="center" wrapText="1" shrinkToFit="1"/>
    </xf>
    <xf numFmtId="0" fontId="5" fillId="0" borderId="6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left" vertical="center" wrapText="1"/>
    </xf>
    <xf numFmtId="2" fontId="19" fillId="0" borderId="6" xfId="3" applyNumberFormat="1" applyFont="1" applyFill="1" applyBorder="1" applyAlignment="1">
      <alignment horizontal="center" vertical="center" wrapText="1" shrinkToFit="1"/>
    </xf>
    <xf numFmtId="0" fontId="5" fillId="0" borderId="3" xfId="1" applyFont="1" applyFill="1" applyBorder="1" applyAlignment="1">
      <alignment horizontal="left" vertical="center" wrapText="1"/>
    </xf>
    <xf numFmtId="0" fontId="24" fillId="0" borderId="3" xfId="1" applyFont="1" applyFill="1" applyBorder="1" applyAlignment="1">
      <alignment horizontal="left" vertical="center" wrapText="1"/>
    </xf>
    <xf numFmtId="0" fontId="24" fillId="0" borderId="3" xfId="1" applyFont="1" applyFill="1" applyBorder="1" applyAlignment="1">
      <alignment horizontal="center" vertical="center" wrapText="1"/>
    </xf>
    <xf numFmtId="166" fontId="3" fillId="0" borderId="4" xfId="1" applyNumberFormat="1" applyFont="1" applyFill="1" applyBorder="1" applyAlignment="1">
      <alignment horizontal="right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right" vertical="center" wrapText="1"/>
    </xf>
    <xf numFmtId="0" fontId="9" fillId="0" borderId="10" xfId="1" applyFont="1" applyFill="1" applyBorder="1" applyAlignment="1">
      <alignment horizontal="right" vertical="center" wrapText="1"/>
    </xf>
    <xf numFmtId="2" fontId="9" fillId="0" borderId="10" xfId="1" applyNumberFormat="1" applyFont="1" applyFill="1" applyBorder="1" applyAlignment="1">
      <alignment horizontal="right" vertical="center" wrapText="1" shrinkToFit="1"/>
    </xf>
    <xf numFmtId="4" fontId="9" fillId="0" borderId="10" xfId="1" applyNumberFormat="1" applyFont="1" applyFill="1" applyBorder="1" applyAlignment="1">
      <alignment horizontal="right" vertical="center" wrapText="1" shrinkToFit="1"/>
    </xf>
    <xf numFmtId="164" fontId="9" fillId="0" borderId="10" xfId="1" applyNumberFormat="1" applyFont="1" applyFill="1" applyBorder="1" applyAlignment="1">
      <alignment horizontal="right" vertical="center" wrapText="1" shrinkToFit="1"/>
    </xf>
    <xf numFmtId="2" fontId="9" fillId="0" borderId="0" xfId="1" applyNumberFormat="1" applyFont="1" applyFill="1" applyBorder="1" applyAlignment="1">
      <alignment horizontal="left" vertical="center" wrapText="1"/>
    </xf>
    <xf numFmtId="166" fontId="3" fillId="0" borderId="14" xfId="1" applyNumberFormat="1" applyFont="1" applyFill="1" applyBorder="1" applyAlignment="1">
      <alignment horizontal="right" vertical="center" wrapText="1"/>
    </xf>
    <xf numFmtId="0" fontId="9" fillId="0" borderId="10" xfId="1" applyFont="1" applyFill="1" applyBorder="1" applyAlignment="1">
      <alignment horizontal="center" vertical="center" wrapText="1"/>
    </xf>
    <xf numFmtId="2" fontId="9" fillId="0" borderId="14" xfId="1" applyNumberFormat="1" applyFont="1" applyFill="1" applyBorder="1" applyAlignment="1">
      <alignment horizontal="center" vertical="center" wrapText="1" shrinkToFit="1"/>
    </xf>
    <xf numFmtId="2" fontId="9" fillId="0" borderId="10" xfId="1" applyNumberFormat="1" applyFont="1" applyFill="1" applyBorder="1" applyAlignment="1">
      <alignment horizontal="center" vertical="center" wrapText="1" shrinkToFit="1"/>
    </xf>
    <xf numFmtId="164" fontId="9" fillId="0" borderId="10" xfId="1" applyNumberFormat="1" applyFont="1" applyFill="1" applyBorder="1" applyAlignment="1">
      <alignment horizontal="center" vertical="center" wrapText="1" shrinkToFit="1"/>
    </xf>
    <xf numFmtId="0" fontId="16" fillId="0" borderId="0" xfId="3" applyFont="1" applyFill="1" applyAlignment="1">
      <alignment horizontal="center"/>
    </xf>
    <xf numFmtId="49" fontId="8" fillId="2" borderId="6" xfId="3" applyNumberFormat="1" applyFont="1" applyFill="1" applyBorder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3" fontId="20" fillId="2" borderId="6" xfId="3" applyNumberFormat="1" applyFont="1" applyFill="1" applyBorder="1" applyAlignment="1">
      <alignment vertical="center" wrapText="1"/>
    </xf>
    <xf numFmtId="0" fontId="25" fillId="0" borderId="3" xfId="1" applyFont="1" applyFill="1" applyBorder="1" applyAlignment="1">
      <alignment horizontal="center" vertical="center" wrapText="1"/>
    </xf>
    <xf numFmtId="4" fontId="26" fillId="0" borderId="0" xfId="0" applyNumberFormat="1" applyFont="1"/>
    <xf numFmtId="4" fontId="9" fillId="0" borderId="0" xfId="1" applyNumberFormat="1" applyFont="1" applyFill="1" applyBorder="1" applyAlignment="1">
      <alignment horizontal="left" vertical="center" wrapText="1"/>
    </xf>
    <xf numFmtId="2" fontId="8" fillId="0" borderId="3" xfId="1" applyNumberFormat="1" applyFont="1" applyFill="1" applyBorder="1" applyAlignment="1">
      <alignment horizontal="right" vertical="center" wrapText="1" shrinkToFit="1"/>
    </xf>
    <xf numFmtId="2" fontId="8" fillId="0" borderId="3" xfId="1" applyNumberFormat="1" applyFont="1" applyFill="1" applyBorder="1" applyAlignment="1">
      <alignment horizontal="center" vertical="center" wrapText="1" shrinkToFit="1"/>
    </xf>
    <xf numFmtId="2" fontId="8" fillId="0" borderId="10" xfId="1" applyNumberFormat="1" applyFont="1" applyFill="1" applyBorder="1" applyAlignment="1">
      <alignment horizontal="center" vertical="center" wrapText="1" shrinkToFit="1"/>
    </xf>
    <xf numFmtId="0" fontId="8" fillId="0" borderId="3" xfId="1" applyFont="1" applyFill="1" applyBorder="1" applyAlignment="1">
      <alignment horizontal="right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right" vertical="top" wrapText="1"/>
    </xf>
    <xf numFmtId="0" fontId="5" fillId="2" borderId="6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right" vertical="center" wrapText="1"/>
    </xf>
    <xf numFmtId="0" fontId="9" fillId="2" borderId="3" xfId="1" applyFont="1" applyFill="1" applyBorder="1" applyAlignment="1">
      <alignment horizontal="right" vertical="center" wrapText="1"/>
    </xf>
    <xf numFmtId="4" fontId="9" fillId="2" borderId="3" xfId="1" applyNumberFormat="1" applyFont="1" applyFill="1" applyBorder="1" applyAlignment="1">
      <alignment horizontal="right" vertical="center" wrapText="1"/>
    </xf>
    <xf numFmtId="2" fontId="9" fillId="2" borderId="3" xfId="1" applyNumberFormat="1" applyFont="1" applyFill="1" applyBorder="1" applyAlignment="1">
      <alignment horizontal="right" vertical="center" wrapText="1" shrinkToFit="1"/>
    </xf>
    <xf numFmtId="4" fontId="9" fillId="2" borderId="3" xfId="1" applyNumberFormat="1" applyFont="1" applyFill="1" applyBorder="1" applyAlignment="1">
      <alignment horizontal="right" vertical="center" wrapText="1" shrinkToFit="1"/>
    </xf>
    <xf numFmtId="0" fontId="9" fillId="2" borderId="3" xfId="1" applyFont="1" applyFill="1" applyBorder="1" applyAlignment="1">
      <alignment horizontal="center" vertical="center" wrapText="1"/>
    </xf>
    <xf numFmtId="2" fontId="9" fillId="2" borderId="4" xfId="1" applyNumberFormat="1" applyFont="1" applyFill="1" applyBorder="1" applyAlignment="1">
      <alignment horizontal="right" vertical="center" wrapText="1" shrinkToFit="1"/>
    </xf>
    <xf numFmtId="3" fontId="9" fillId="2" borderId="3" xfId="1" applyNumberFormat="1" applyFont="1" applyFill="1" applyBorder="1" applyAlignment="1">
      <alignment horizontal="right" vertical="center" wrapText="1" shrinkToFit="1"/>
    </xf>
    <xf numFmtId="165" fontId="9" fillId="2" borderId="3" xfId="1" applyNumberFormat="1" applyFont="1" applyFill="1" applyBorder="1" applyAlignment="1">
      <alignment horizontal="right" vertical="center" wrapText="1" shrinkToFit="1"/>
    </xf>
    <xf numFmtId="1" fontId="9" fillId="2" borderId="3" xfId="1" applyNumberFormat="1" applyFont="1" applyFill="1" applyBorder="1" applyAlignment="1">
      <alignment horizontal="right" vertical="center" wrapText="1" shrinkToFit="1"/>
    </xf>
    <xf numFmtId="164" fontId="9" fillId="2" borderId="3" xfId="1" applyNumberFormat="1" applyFont="1" applyFill="1" applyBorder="1" applyAlignment="1">
      <alignment horizontal="right" vertical="center" wrapText="1" shrinkToFit="1"/>
    </xf>
    <xf numFmtId="2" fontId="8" fillId="2" borderId="3" xfId="1" applyNumberFormat="1" applyFont="1" applyFill="1" applyBorder="1" applyAlignment="1">
      <alignment horizontal="center" vertical="center" wrapText="1" shrinkToFit="1"/>
    </xf>
    <xf numFmtId="0" fontId="3" fillId="2" borderId="0" xfId="1" applyFont="1" applyFill="1" applyBorder="1" applyAlignment="1">
      <alignment horizontal="right" vertical="top"/>
    </xf>
    <xf numFmtId="0" fontId="8" fillId="2" borderId="3" xfId="1" applyFont="1" applyFill="1" applyBorder="1" applyAlignment="1">
      <alignment horizontal="center" vertical="center" wrapText="1"/>
    </xf>
    <xf numFmtId="2" fontId="9" fillId="2" borderId="10" xfId="1" applyNumberFormat="1" applyFont="1" applyFill="1" applyBorder="1" applyAlignment="1">
      <alignment horizontal="center" vertical="center" wrapText="1" shrinkToFit="1"/>
    </xf>
    <xf numFmtId="0" fontId="3" fillId="0" borderId="13" xfId="1" applyFont="1" applyFill="1" applyBorder="1" applyAlignment="1">
      <alignment horizontal="right" vertical="center" wrapText="1"/>
    </xf>
    <xf numFmtId="0" fontId="9" fillId="0" borderId="13" xfId="1" applyFont="1" applyFill="1" applyBorder="1" applyAlignment="1">
      <alignment horizontal="right" vertical="center" wrapText="1"/>
    </xf>
    <xf numFmtId="2" fontId="9" fillId="0" borderId="13" xfId="1" applyNumberFormat="1" applyFont="1" applyFill="1" applyBorder="1" applyAlignment="1">
      <alignment horizontal="right" vertical="center" wrapText="1" shrinkToFit="1"/>
    </xf>
    <xf numFmtId="4" fontId="9" fillId="0" borderId="13" xfId="1" applyNumberFormat="1" applyFont="1" applyFill="1" applyBorder="1" applyAlignment="1">
      <alignment horizontal="right" vertical="center" wrapText="1" shrinkToFit="1"/>
    </xf>
    <xf numFmtId="164" fontId="9" fillId="0" borderId="13" xfId="1" applyNumberFormat="1" applyFont="1" applyFill="1" applyBorder="1" applyAlignment="1">
      <alignment horizontal="right" vertical="center" wrapText="1" shrinkToFit="1"/>
    </xf>
    <xf numFmtId="2" fontId="9" fillId="2" borderId="13" xfId="1" applyNumberFormat="1" applyFont="1" applyFill="1" applyBorder="1" applyAlignment="1">
      <alignment horizontal="right" vertical="center" wrapText="1" shrinkToFit="1"/>
    </xf>
    <xf numFmtId="2" fontId="8" fillId="0" borderId="13" xfId="1" applyNumberFormat="1" applyFont="1" applyFill="1" applyBorder="1" applyAlignment="1">
      <alignment horizontal="right" vertical="center" wrapText="1" shrinkToFit="1"/>
    </xf>
    <xf numFmtId="0" fontId="3" fillId="0" borderId="6" xfId="1" applyFont="1" applyFill="1" applyBorder="1" applyAlignment="1">
      <alignment horizontal="center" vertical="center" wrapText="1"/>
    </xf>
    <xf numFmtId="1" fontId="19" fillId="2" borderId="3" xfId="3" applyNumberFormat="1" applyFont="1" applyFill="1" applyBorder="1" applyAlignment="1">
      <alignment horizontal="center" vertical="center" wrapText="1" shrinkToFit="1"/>
    </xf>
    <xf numFmtId="0" fontId="8" fillId="2" borderId="3" xfId="3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horizontal="center" vertical="center" wrapText="1"/>
    </xf>
    <xf numFmtId="2" fontId="19" fillId="2" borderId="10" xfId="3" applyNumberFormat="1" applyFont="1" applyFill="1" applyBorder="1" applyAlignment="1">
      <alignment horizontal="right" vertical="center" wrapText="1" shrinkToFit="1"/>
    </xf>
    <xf numFmtId="2" fontId="19" fillId="2" borderId="6" xfId="3" applyNumberFormat="1" applyFont="1" applyFill="1" applyBorder="1" applyAlignment="1">
      <alignment horizontal="right" vertical="center" wrapText="1" shrinkToFit="1"/>
    </xf>
    <xf numFmtId="2" fontId="19" fillId="2" borderId="6" xfId="3" applyNumberFormat="1" applyFont="1" applyFill="1" applyBorder="1" applyAlignment="1">
      <alignment horizontal="center" vertical="center" wrapText="1" shrinkToFit="1"/>
    </xf>
    <xf numFmtId="0" fontId="21" fillId="2" borderId="3" xfId="3" applyFont="1" applyFill="1" applyBorder="1" applyAlignment="1">
      <alignment horizontal="left" vertical="center" wrapText="1"/>
    </xf>
    <xf numFmtId="0" fontId="8" fillId="2" borderId="10" xfId="3" applyFont="1" applyFill="1" applyBorder="1" applyAlignment="1">
      <alignment horizontal="center" vertical="center" wrapText="1"/>
    </xf>
    <xf numFmtId="2" fontId="19" fillId="2" borderId="9" xfId="3" applyNumberFormat="1" applyFont="1" applyFill="1" applyBorder="1" applyAlignment="1">
      <alignment horizontal="right" vertical="center" wrapText="1" shrinkToFit="1"/>
    </xf>
    <xf numFmtId="2" fontId="19" fillId="2" borderId="7" xfId="3" applyNumberFormat="1" applyFont="1" applyFill="1" applyBorder="1" applyAlignment="1">
      <alignment horizontal="right" vertical="center" wrapText="1" shrinkToFit="1"/>
    </xf>
    <xf numFmtId="43" fontId="20" fillId="2" borderId="7" xfId="3" applyNumberFormat="1" applyFont="1" applyFill="1" applyBorder="1" applyAlignment="1">
      <alignment horizontal="center" vertical="center" wrapText="1"/>
    </xf>
    <xf numFmtId="0" fontId="8" fillId="2" borderId="14" xfId="3" applyFont="1" applyFill="1" applyBorder="1" applyAlignment="1">
      <alignment horizontal="right" vertical="center" wrapText="1"/>
    </xf>
    <xf numFmtId="0" fontId="8" fillId="2" borderId="8" xfId="3" applyFont="1" applyFill="1" applyBorder="1" applyAlignment="1">
      <alignment horizontal="right" vertical="center" wrapText="1"/>
    </xf>
    <xf numFmtId="0" fontId="8" fillId="0" borderId="0" xfId="3" applyFont="1" applyFill="1" applyAlignment="1">
      <alignment horizontal="center"/>
    </xf>
    <xf numFmtId="0" fontId="8" fillId="0" borderId="6" xfId="3" applyFont="1" applyFill="1" applyBorder="1" applyAlignment="1">
      <alignment horizontal="center"/>
    </xf>
    <xf numFmtId="0" fontId="8" fillId="2" borderId="6" xfId="3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center" vertical="center" wrapText="1"/>
    </xf>
    <xf numFmtId="1" fontId="19" fillId="0" borderId="2" xfId="3" applyNumberFormat="1" applyFont="1" applyFill="1" applyBorder="1" applyAlignment="1">
      <alignment horizontal="center" vertical="center" wrapText="1" shrinkToFit="1"/>
    </xf>
    <xf numFmtId="0" fontId="8" fillId="0" borderId="2" xfId="3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center" vertical="center" wrapText="1"/>
    </xf>
    <xf numFmtId="2" fontId="19" fillId="0" borderId="9" xfId="3" applyNumberFormat="1" applyFont="1" applyFill="1" applyBorder="1" applyAlignment="1">
      <alignment horizontal="right" vertical="center" wrapText="1" shrinkToFit="1"/>
    </xf>
    <xf numFmtId="2" fontId="19" fillId="0" borderId="7" xfId="3" applyNumberFormat="1" applyFont="1" applyFill="1" applyBorder="1" applyAlignment="1">
      <alignment horizontal="center" vertical="center" wrapText="1" shrinkToFit="1"/>
    </xf>
    <xf numFmtId="0" fontId="8" fillId="0" borderId="7" xfId="3" applyFont="1" applyFill="1" applyBorder="1" applyAlignment="1">
      <alignment horizontal="center" vertical="center" wrapText="1"/>
    </xf>
    <xf numFmtId="0" fontId="21" fillId="0" borderId="4" xfId="3" applyFont="1" applyFill="1" applyBorder="1" applyAlignment="1">
      <alignment horizontal="left" vertical="center" wrapText="1"/>
    </xf>
    <xf numFmtId="0" fontId="21" fillId="0" borderId="14" xfId="3" applyFont="1" applyFill="1" applyBorder="1" applyAlignment="1">
      <alignment horizontal="right" vertical="center" wrapText="1"/>
    </xf>
    <xf numFmtId="0" fontId="21" fillId="0" borderId="8" xfId="3" applyFont="1" applyFill="1" applyBorder="1" applyAlignment="1">
      <alignment horizontal="right" vertical="center" wrapText="1"/>
    </xf>
    <xf numFmtId="43" fontId="20" fillId="2" borderId="8" xfId="3" applyNumberFormat="1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center" vertical="center" wrapText="1"/>
    </xf>
    <xf numFmtId="1" fontId="19" fillId="2" borderId="6" xfId="3" applyNumberFormat="1" applyFont="1" applyFill="1" applyBorder="1" applyAlignment="1">
      <alignment horizontal="center" vertical="center" wrapText="1" shrinkToFit="1"/>
    </xf>
    <xf numFmtId="0" fontId="8" fillId="2" borderId="6" xfId="3" applyFont="1" applyFill="1" applyBorder="1" applyAlignment="1">
      <alignment horizontal="left" vertical="center" wrapText="1"/>
    </xf>
    <xf numFmtId="4" fontId="19" fillId="2" borderId="6" xfId="3" applyNumberFormat="1" applyFont="1" applyFill="1" applyBorder="1" applyAlignment="1">
      <alignment horizontal="right" vertical="center" wrapText="1" shrinkToFit="1"/>
    </xf>
    <xf numFmtId="0" fontId="21" fillId="2" borderId="6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left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top"/>
    </xf>
    <xf numFmtId="0" fontId="9" fillId="0" borderId="6" xfId="1" applyFont="1" applyFill="1" applyBorder="1" applyAlignment="1">
      <alignment horizontal="center" vertical="center" wrapText="1"/>
    </xf>
    <xf numFmtId="0" fontId="27" fillId="0" borderId="0" xfId="1" applyFont="1" applyFill="1" applyBorder="1" applyAlignment="1">
      <alignment horizontal="left" vertical="top"/>
    </xf>
    <xf numFmtId="0" fontId="8" fillId="2" borderId="0" xfId="1" applyFont="1" applyFill="1" applyBorder="1" applyAlignment="1">
      <alignment horizontal="left" vertical="center" wrapText="1"/>
    </xf>
    <xf numFmtId="0" fontId="29" fillId="0" borderId="0" xfId="1" applyFont="1" applyFill="1" applyBorder="1" applyAlignment="1">
      <alignment horizontal="left" vertical="top"/>
    </xf>
    <xf numFmtId="0" fontId="27" fillId="0" borderId="0" xfId="1" applyFont="1" applyFill="1" applyBorder="1" applyAlignment="1">
      <alignment horizontal="left" vertical="center" wrapText="1"/>
    </xf>
    <xf numFmtId="0" fontId="30" fillId="2" borderId="3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27" fillId="0" borderId="3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left" vertical="center" wrapText="1"/>
    </xf>
    <xf numFmtId="0" fontId="27" fillId="0" borderId="3" xfId="1" applyFont="1" applyFill="1" applyBorder="1" applyAlignment="1">
      <alignment horizontal="left" vertical="center" wrapText="1"/>
    </xf>
    <xf numFmtId="0" fontId="32" fillId="2" borderId="3" xfId="1" applyFont="1" applyFill="1" applyBorder="1" applyAlignment="1">
      <alignment horizontal="left" vertical="center" wrapText="1"/>
    </xf>
    <xf numFmtId="0" fontId="27" fillId="2" borderId="3" xfId="1" applyFont="1" applyFill="1" applyBorder="1" applyAlignment="1">
      <alignment horizontal="left" vertical="center" wrapText="1"/>
    </xf>
    <xf numFmtId="3" fontId="27" fillId="0" borderId="3" xfId="1" applyNumberFormat="1" applyFont="1" applyFill="1" applyBorder="1" applyAlignment="1">
      <alignment horizontal="right" vertical="center" wrapText="1" shrinkToFit="1"/>
    </xf>
    <xf numFmtId="3" fontId="32" fillId="2" borderId="3" xfId="1" applyNumberFormat="1" applyFont="1" applyFill="1" applyBorder="1" applyAlignment="1">
      <alignment horizontal="right" vertical="center" wrapText="1" shrinkToFit="1"/>
    </xf>
    <xf numFmtId="3" fontId="27" fillId="2" borderId="3" xfId="1" applyNumberFormat="1" applyFont="1" applyFill="1" applyBorder="1" applyAlignment="1">
      <alignment horizontal="right" vertical="center" wrapText="1" shrinkToFit="1"/>
    </xf>
    <xf numFmtId="0" fontId="31" fillId="0" borderId="3" xfId="1" applyFont="1" applyFill="1" applyBorder="1" applyAlignment="1">
      <alignment horizontal="left" vertical="center" wrapText="1"/>
    </xf>
    <xf numFmtId="0" fontId="31" fillId="0" borderId="3" xfId="1" applyFont="1" applyFill="1" applyBorder="1" applyAlignment="1">
      <alignment horizontal="center" vertical="center" wrapText="1"/>
    </xf>
    <xf numFmtId="3" fontId="32" fillId="2" borderId="3" xfId="1" applyNumberFormat="1" applyFont="1" applyFill="1" applyBorder="1" applyAlignment="1">
      <alignment horizontal="right" vertical="center" wrapText="1"/>
    </xf>
    <xf numFmtId="3" fontId="32" fillId="0" borderId="3" xfId="1" applyNumberFormat="1" applyFont="1" applyFill="1" applyBorder="1" applyAlignment="1">
      <alignment horizontal="right" vertical="center" wrapText="1"/>
    </xf>
    <xf numFmtId="1" fontId="33" fillId="0" borderId="3" xfId="1" applyNumberFormat="1" applyFont="1" applyFill="1" applyBorder="1" applyAlignment="1">
      <alignment horizontal="center" vertical="center" wrapText="1" shrinkToFit="1"/>
    </xf>
    <xf numFmtId="4" fontId="27" fillId="0" borderId="3" xfId="1" applyNumberFormat="1" applyFont="1" applyFill="1" applyBorder="1" applyAlignment="1">
      <alignment horizontal="right" vertical="center" wrapText="1" shrinkToFit="1"/>
    </xf>
    <xf numFmtId="4" fontId="32" fillId="2" borderId="3" xfId="1" applyNumberFormat="1" applyFont="1" applyFill="1" applyBorder="1" applyAlignment="1">
      <alignment horizontal="right" vertical="center" wrapText="1" shrinkToFit="1"/>
    </xf>
    <xf numFmtId="3" fontId="27" fillId="0" borderId="3" xfId="1" applyNumberFormat="1" applyFont="1" applyFill="1" applyBorder="1" applyAlignment="1">
      <alignment horizontal="right" vertical="center" wrapText="1"/>
    </xf>
    <xf numFmtId="3" fontId="33" fillId="0" borderId="3" xfId="1" applyNumberFormat="1" applyFont="1" applyFill="1" applyBorder="1" applyAlignment="1">
      <alignment horizontal="right" vertical="center" wrapText="1" shrinkToFit="1"/>
    </xf>
    <xf numFmtId="3" fontId="27" fillId="2" borderId="3" xfId="1" applyNumberFormat="1" applyFont="1" applyFill="1" applyBorder="1" applyAlignment="1">
      <alignment horizontal="right" vertical="center" wrapText="1"/>
    </xf>
    <xf numFmtId="0" fontId="32" fillId="0" borderId="3" xfId="1" applyFont="1" applyFill="1" applyBorder="1" applyAlignment="1">
      <alignment horizontal="left" vertical="center" wrapText="1"/>
    </xf>
    <xf numFmtId="4" fontId="27" fillId="0" borderId="3" xfId="1" applyNumberFormat="1" applyFont="1" applyFill="1" applyBorder="1" applyAlignment="1">
      <alignment horizontal="right" vertical="center" wrapText="1"/>
    </xf>
    <xf numFmtId="4" fontId="27" fillId="2" borderId="3" xfId="1" applyNumberFormat="1" applyFont="1" applyFill="1" applyBorder="1" applyAlignment="1">
      <alignment horizontal="right" vertical="center" wrapText="1" shrinkToFit="1"/>
    </xf>
    <xf numFmtId="0" fontId="34" fillId="0" borderId="3" xfId="1" applyFont="1" applyFill="1" applyBorder="1" applyAlignment="1">
      <alignment horizontal="left" vertical="center" wrapText="1"/>
    </xf>
    <xf numFmtId="0" fontId="34" fillId="0" borderId="3" xfId="1" applyFont="1" applyFill="1" applyBorder="1" applyAlignment="1">
      <alignment horizontal="center" vertical="center" wrapText="1"/>
    </xf>
    <xf numFmtId="0" fontId="27" fillId="0" borderId="0" xfId="1" applyFont="1" applyFill="1" applyBorder="1" applyAlignment="1">
      <alignment horizontal="center" vertical="top"/>
    </xf>
    <xf numFmtId="0" fontId="32" fillId="2" borderId="0" xfId="1" applyFont="1" applyFill="1" applyBorder="1" applyAlignment="1">
      <alignment horizontal="left" vertical="top"/>
    </xf>
    <xf numFmtId="0" fontId="27" fillId="2" borderId="0" xfId="1" applyFont="1" applyFill="1" applyBorder="1" applyAlignment="1">
      <alignment horizontal="left" vertical="top"/>
    </xf>
    <xf numFmtId="1" fontId="35" fillId="0" borderId="3" xfId="1" applyNumberFormat="1" applyFont="1" applyFill="1" applyBorder="1" applyAlignment="1">
      <alignment horizontal="left" vertical="center" wrapText="1" shrinkToFit="1"/>
    </xf>
    <xf numFmtId="164" fontId="35" fillId="0" borderId="3" xfId="1" applyNumberFormat="1" applyFont="1" applyFill="1" applyBorder="1" applyAlignment="1">
      <alignment horizontal="left" vertical="center" wrapText="1" shrinkToFit="1"/>
    </xf>
    <xf numFmtId="0" fontId="32" fillId="0" borderId="3" xfId="1" applyFont="1" applyFill="1" applyBorder="1" applyAlignment="1">
      <alignment horizontal="right" vertical="center" wrapText="1"/>
    </xf>
    <xf numFmtId="0" fontId="30" fillId="0" borderId="3" xfId="1" applyFont="1" applyFill="1" applyBorder="1" applyAlignment="1">
      <alignment horizontal="right" vertical="center" wrapText="1"/>
    </xf>
    <xf numFmtId="1" fontId="36" fillId="0" borderId="3" xfId="1" applyNumberFormat="1" applyFont="1" applyFill="1" applyBorder="1" applyAlignment="1">
      <alignment horizontal="right" vertical="center" wrapText="1" shrinkToFit="1"/>
    </xf>
    <xf numFmtId="49" fontId="31" fillId="0" borderId="3" xfId="1" applyNumberFormat="1" applyFont="1" applyFill="1" applyBorder="1" applyAlignment="1">
      <alignment horizontal="left" vertical="center" wrapText="1"/>
    </xf>
    <xf numFmtId="0" fontId="27" fillId="0" borderId="3" xfId="1" applyFont="1" applyFill="1" applyBorder="1" applyAlignment="1">
      <alignment horizontal="right" vertical="center" wrapText="1"/>
    </xf>
    <xf numFmtId="0" fontId="37" fillId="0" borderId="3" xfId="1" applyFont="1" applyFill="1" applyBorder="1" applyAlignment="1">
      <alignment horizontal="center" vertical="center" wrapText="1"/>
    </xf>
    <xf numFmtId="1" fontId="35" fillId="0" borderId="3" xfId="1" applyNumberFormat="1" applyFont="1" applyFill="1" applyBorder="1" applyAlignment="1">
      <alignment horizontal="right" vertical="center" wrapText="1" shrinkToFit="1"/>
    </xf>
    <xf numFmtId="0" fontId="38" fillId="0" borderId="3" xfId="1" applyFont="1" applyFill="1" applyBorder="1" applyAlignment="1">
      <alignment horizontal="right" vertical="center" wrapText="1"/>
    </xf>
    <xf numFmtId="0" fontId="40" fillId="0" borderId="3" xfId="1" applyFont="1" applyFill="1" applyBorder="1" applyAlignment="1">
      <alignment horizontal="right" vertical="center" wrapText="1"/>
    </xf>
    <xf numFmtId="0" fontId="32" fillId="0" borderId="3" xfId="1" applyFont="1" applyFill="1" applyBorder="1" applyAlignment="1">
      <alignment horizontal="center" vertical="center" wrapText="1"/>
    </xf>
    <xf numFmtId="1" fontId="35" fillId="0" borderId="3" xfId="1" applyNumberFormat="1" applyFont="1" applyFill="1" applyBorder="1" applyAlignment="1">
      <alignment horizontal="center" vertical="center" wrapText="1" shrinkToFit="1"/>
    </xf>
    <xf numFmtId="0" fontId="26" fillId="0" borderId="0" xfId="0" applyFont="1"/>
    <xf numFmtId="2" fontId="9" fillId="0" borderId="3" xfId="1" applyNumberFormat="1" applyFont="1" applyFill="1" applyBorder="1" applyAlignment="1">
      <alignment horizontal="right" vertical="center" wrapText="1"/>
    </xf>
    <xf numFmtId="4" fontId="9" fillId="0" borderId="13" xfId="1" applyNumberFormat="1" applyFont="1" applyFill="1" applyBorder="1" applyAlignment="1">
      <alignment horizontal="right" vertical="center" wrapText="1"/>
    </xf>
    <xf numFmtId="0" fontId="11" fillId="0" borderId="3" xfId="1" applyNumberFormat="1" applyFont="1" applyFill="1" applyBorder="1" applyAlignment="1">
      <alignment horizontal="left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1" fontId="25" fillId="0" borderId="3" xfId="1" applyNumberFormat="1" applyFont="1" applyFill="1" applyBorder="1" applyAlignment="1">
      <alignment horizontal="center" vertical="center" wrapText="1" shrinkToFit="1"/>
    </xf>
    <xf numFmtId="166" fontId="9" fillId="0" borderId="3" xfId="1" applyNumberFormat="1" applyFont="1" applyFill="1" applyBorder="1" applyAlignment="1">
      <alignment horizontal="right" vertical="center" wrapText="1" shrinkToFit="1"/>
    </xf>
    <xf numFmtId="0" fontId="3" fillId="0" borderId="0" xfId="1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center" wrapText="1"/>
    </xf>
    <xf numFmtId="0" fontId="43" fillId="0" borderId="3" xfId="1" applyFont="1" applyFill="1" applyBorder="1" applyAlignment="1">
      <alignment horizontal="left" vertical="center" wrapText="1"/>
    </xf>
    <xf numFmtId="1" fontId="42" fillId="2" borderId="3" xfId="1" applyNumberFormat="1" applyFont="1" applyFill="1" applyBorder="1" applyAlignment="1">
      <alignment horizontal="center" vertical="center" wrapText="1" shrinkToFit="1"/>
    </xf>
    <xf numFmtId="0" fontId="11" fillId="2" borderId="3" xfId="1" applyFont="1" applyFill="1" applyBorder="1" applyAlignment="1">
      <alignment horizontal="left" vertical="center" wrapText="1"/>
    </xf>
    <xf numFmtId="1" fontId="11" fillId="0" borderId="3" xfId="1" applyNumberFormat="1" applyFont="1" applyFill="1" applyBorder="1" applyAlignment="1">
      <alignment horizontal="center" vertical="center" wrapText="1" shrinkToFit="1"/>
    </xf>
    <xf numFmtId="2" fontId="3" fillId="0" borderId="4" xfId="1" applyNumberFormat="1" applyFont="1" applyFill="1" applyBorder="1" applyAlignment="1">
      <alignment horizontal="right" vertical="center" wrapText="1"/>
    </xf>
    <xf numFmtId="167" fontId="9" fillId="2" borderId="3" xfId="1" applyNumberFormat="1" applyFont="1" applyFill="1" applyBorder="1" applyAlignment="1">
      <alignment horizontal="right" vertical="center" wrapText="1" shrinkToFit="1"/>
    </xf>
    <xf numFmtId="168" fontId="47" fillId="0" borderId="0" xfId="2" applyNumberFormat="1" applyFont="1" applyFill="1"/>
    <xf numFmtId="169" fontId="48" fillId="0" borderId="0" xfId="2" applyNumberFormat="1" applyFont="1" applyFill="1"/>
    <xf numFmtId="169" fontId="47" fillId="0" borderId="0" xfId="2" applyNumberFormat="1" applyFont="1" applyFill="1"/>
    <xf numFmtId="4" fontId="8" fillId="0" borderId="6" xfId="2" applyNumberFormat="1" applyFont="1" applyFill="1" applyBorder="1" applyAlignment="1">
      <alignment horizontal="center" vertical="center" wrapText="1"/>
    </xf>
    <xf numFmtId="43" fontId="47" fillId="0" borderId="0" xfId="2" applyNumberFormat="1" applyFont="1" applyFill="1"/>
    <xf numFmtId="43" fontId="8" fillId="0" borderId="6" xfId="2" applyFont="1" applyFill="1" applyBorder="1" applyAlignment="1">
      <alignment horizontal="center" vertical="center" wrapText="1"/>
    </xf>
    <xf numFmtId="43" fontId="50" fillId="0" borderId="0" xfId="2" applyFont="1" applyFill="1" applyAlignment="1">
      <alignment horizontal="right"/>
    </xf>
    <xf numFmtId="0" fontId="45" fillId="0" borderId="0" xfId="5" applyFont="1" applyFill="1" applyAlignment="1">
      <alignment wrapText="1"/>
    </xf>
    <xf numFmtId="0" fontId="45" fillId="0" borderId="0" xfId="5" applyFont="1" applyFill="1" applyAlignment="1">
      <alignment horizontal="right" wrapText="1"/>
    </xf>
    <xf numFmtId="0" fontId="46" fillId="0" borderId="0" xfId="5" applyFont="1" applyFill="1"/>
    <xf numFmtId="0" fontId="47" fillId="0" borderId="0" xfId="5" applyFont="1" applyFill="1"/>
    <xf numFmtId="0" fontId="48" fillId="0" borderId="0" xfId="5" applyFont="1" applyFill="1"/>
    <xf numFmtId="0" fontId="50" fillId="0" borderId="0" xfId="5" applyFont="1" applyFill="1"/>
    <xf numFmtId="0" fontId="45" fillId="0" borderId="0" xfId="5" applyFont="1" applyFill="1" applyAlignment="1">
      <alignment horizontal="center" wrapText="1"/>
    </xf>
    <xf numFmtId="0" fontId="45" fillId="0" borderId="0" xfId="5" applyFont="1" applyFill="1" applyAlignment="1">
      <alignment horizontal="center"/>
    </xf>
    <xf numFmtId="0" fontId="45" fillId="0" borderId="0" xfId="5" applyFont="1" applyFill="1" applyAlignment="1">
      <alignment horizontal="right"/>
    </xf>
    <xf numFmtId="0" fontId="47" fillId="0" borderId="0" xfId="5" applyFont="1" applyFill="1" applyAlignment="1">
      <alignment vertical="center" wrapText="1"/>
    </xf>
    <xf numFmtId="0" fontId="8" fillId="0" borderId="6" xfId="5" applyFont="1" applyFill="1" applyBorder="1" applyAlignment="1">
      <alignment horizontal="center" vertical="center"/>
    </xf>
    <xf numFmtId="0" fontId="8" fillId="0" borderId="6" xfId="5" applyFont="1" applyFill="1" applyBorder="1" applyAlignment="1">
      <alignment horizontal="left" vertical="center"/>
    </xf>
    <xf numFmtId="3" fontId="48" fillId="0" borderId="0" xfId="5" applyNumberFormat="1" applyFont="1" applyFill="1" applyAlignment="1">
      <alignment horizontal="center" vertical="center"/>
    </xf>
    <xf numFmtId="43" fontId="47" fillId="0" borderId="0" xfId="5" applyNumberFormat="1" applyFont="1" applyFill="1"/>
    <xf numFmtId="3" fontId="47" fillId="0" borderId="0" xfId="2" applyNumberFormat="1" applyFont="1" applyFill="1" applyAlignment="1">
      <alignment horizontal="right" vertical="center"/>
    </xf>
    <xf numFmtId="43" fontId="46" fillId="0" borderId="0" xfId="5" applyNumberFormat="1" applyFont="1" applyFill="1"/>
    <xf numFmtId="0" fontId="8" fillId="0" borderId="6" xfId="5" applyFont="1" applyFill="1" applyBorder="1" applyAlignment="1">
      <alignment vertical="center" wrapText="1"/>
    </xf>
    <xf numFmtId="0" fontId="8" fillId="0" borderId="6" xfId="5" applyFont="1" applyFill="1" applyBorder="1" applyAlignment="1">
      <alignment horizontal="left" vertical="center" wrapText="1"/>
    </xf>
    <xf numFmtId="0" fontId="46" fillId="0" borderId="0" xfId="5" applyFont="1" applyFill="1" applyAlignment="1">
      <alignment horizontal="center"/>
    </xf>
    <xf numFmtId="43" fontId="50" fillId="0" borderId="0" xfId="2" applyFont="1" applyFill="1"/>
    <xf numFmtId="0" fontId="45" fillId="0" borderId="0" xfId="5" applyFont="1" applyFill="1" applyAlignment="1">
      <alignment horizontal="center" wrapText="1"/>
    </xf>
    <xf numFmtId="0" fontId="11" fillId="0" borderId="6" xfId="5" applyFont="1" applyFill="1" applyBorder="1" applyAlignment="1">
      <alignment horizontal="center" vertical="center" wrapText="1"/>
    </xf>
    <xf numFmtId="43" fontId="8" fillId="0" borderId="6" xfId="5" applyNumberFormat="1" applyFont="1" applyFill="1" applyBorder="1" applyAlignment="1">
      <alignment horizontal="center" vertical="center" wrapText="1"/>
    </xf>
    <xf numFmtId="0" fontId="49" fillId="0" borderId="6" xfId="5" applyFont="1" applyFill="1" applyBorder="1" applyAlignment="1"/>
    <xf numFmtId="0" fontId="8" fillId="0" borderId="6" xfId="5" applyFont="1" applyFill="1" applyBorder="1" applyAlignment="1">
      <alignment horizontal="center" vertical="center" wrapText="1"/>
    </xf>
    <xf numFmtId="9" fontId="8" fillId="0" borderId="6" xfId="5" applyNumberFormat="1" applyFont="1" applyFill="1" applyBorder="1" applyAlignment="1">
      <alignment horizontal="center" vertical="center" wrapText="1"/>
    </xf>
    <xf numFmtId="43" fontId="50" fillId="0" borderId="0" xfId="2" applyFont="1" applyFill="1" applyAlignment="1">
      <alignment horizontal="center"/>
    </xf>
    <xf numFmtId="0" fontId="8" fillId="0" borderId="6" xfId="2" applyNumberFormat="1" applyFont="1" applyFill="1" applyBorder="1" applyAlignment="1">
      <alignment horizontal="center" vertical="center" wrapText="1"/>
    </xf>
    <xf numFmtId="0" fontId="52" fillId="0" borderId="6" xfId="0" applyFont="1" applyBorder="1" applyAlignment="1">
      <alignment vertical="center" wrapText="1"/>
    </xf>
    <xf numFmtId="0" fontId="42" fillId="2" borderId="3" xfId="1" applyFont="1" applyFill="1" applyBorder="1" applyAlignment="1">
      <alignment horizontal="center" vertical="center" wrapText="1"/>
    </xf>
    <xf numFmtId="2" fontId="8" fillId="2" borderId="3" xfId="1" applyNumberFormat="1" applyFont="1" applyFill="1" applyBorder="1" applyAlignment="1">
      <alignment horizontal="right" vertical="center" wrapText="1" shrinkToFit="1"/>
    </xf>
    <xf numFmtId="4" fontId="8" fillId="2" borderId="3" xfId="1" applyNumberFormat="1" applyFont="1" applyFill="1" applyBorder="1" applyAlignment="1">
      <alignment horizontal="right" vertical="center" wrapText="1" shrinkToFit="1"/>
    </xf>
    <xf numFmtId="0" fontId="8" fillId="2" borderId="6" xfId="1" applyFont="1" applyFill="1" applyBorder="1" applyAlignment="1">
      <alignment horizontal="center" vertical="center" wrapText="1"/>
    </xf>
    <xf numFmtId="1" fontId="9" fillId="0" borderId="3" xfId="1" applyNumberFormat="1" applyFont="1" applyFill="1" applyBorder="1" applyAlignment="1">
      <alignment horizontal="right" vertical="center" wrapText="1" shrinkToFit="1"/>
    </xf>
    <xf numFmtId="0" fontId="8" fillId="0" borderId="7" xfId="5" applyFont="1" applyFill="1" applyBorder="1" applyAlignment="1">
      <alignment horizontal="center" vertical="center" wrapText="1"/>
    </xf>
    <xf numFmtId="0" fontId="8" fillId="0" borderId="12" xfId="5" applyFont="1" applyFill="1" applyBorder="1" applyAlignment="1">
      <alignment horizontal="center" vertical="center" wrapText="1"/>
    </xf>
    <xf numFmtId="0" fontId="8" fillId="0" borderId="8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left" vertical="center"/>
    </xf>
    <xf numFmtId="0" fontId="11" fillId="0" borderId="19" xfId="5" applyFont="1" applyFill="1" applyBorder="1" applyAlignment="1">
      <alignment horizontal="left" vertical="center"/>
    </xf>
    <xf numFmtId="0" fontId="11" fillId="0" borderId="20" xfId="5" applyFont="1" applyFill="1" applyBorder="1" applyAlignment="1">
      <alignment horizontal="left" vertical="center"/>
    </xf>
    <xf numFmtId="0" fontId="49" fillId="0" borderId="13" xfId="5" applyFont="1" applyFill="1" applyBorder="1" applyAlignment="1">
      <alignment horizontal="left" vertical="center" wrapText="1"/>
    </xf>
    <xf numFmtId="0" fontId="49" fillId="0" borderId="19" xfId="5" applyFont="1" applyFill="1" applyBorder="1" applyAlignment="1">
      <alignment horizontal="left" vertical="center" wrapText="1"/>
    </xf>
    <xf numFmtId="0" fontId="49" fillId="0" borderId="20" xfId="5" applyFont="1" applyFill="1" applyBorder="1" applyAlignment="1">
      <alignment horizontal="left" vertical="center" wrapText="1"/>
    </xf>
    <xf numFmtId="0" fontId="45" fillId="0" borderId="0" xfId="5" applyFont="1" applyFill="1" applyAlignment="1">
      <alignment horizontal="center" wrapText="1"/>
    </xf>
    <xf numFmtId="0" fontId="49" fillId="0" borderId="0" xfId="5" applyFont="1" applyFill="1" applyAlignment="1">
      <alignment horizontal="center" vertical="top" wrapText="1"/>
    </xf>
    <xf numFmtId="0" fontId="51" fillId="0" borderId="0" xfId="5" applyFont="1" applyFill="1" applyAlignment="1">
      <alignment horizontal="center" wrapText="1"/>
    </xf>
    <xf numFmtId="0" fontId="11" fillId="0" borderId="6" xfId="5" applyFont="1" applyFill="1" applyBorder="1" applyAlignment="1">
      <alignment horizontal="center" vertical="center"/>
    </xf>
    <xf numFmtId="0" fontId="11" fillId="0" borderId="6" xfId="5" applyFont="1" applyFill="1" applyBorder="1" applyAlignment="1">
      <alignment horizontal="center" vertical="center" wrapText="1"/>
    </xf>
    <xf numFmtId="43" fontId="11" fillId="0" borderId="6" xfId="2" applyFont="1" applyFill="1" applyBorder="1" applyAlignment="1">
      <alignment horizontal="center" vertical="center" wrapText="1"/>
    </xf>
    <xf numFmtId="0" fontId="30" fillId="0" borderId="10" xfId="1" applyFont="1" applyFill="1" applyBorder="1" applyAlignment="1">
      <alignment horizontal="center" vertical="center" wrapText="1"/>
    </xf>
    <xf numFmtId="0" fontId="30" fillId="0" borderId="17" xfId="1" applyFont="1" applyFill="1" applyBorder="1" applyAlignment="1">
      <alignment horizontal="center" vertical="center" wrapText="1"/>
    </xf>
    <xf numFmtId="0" fontId="30" fillId="0" borderId="18" xfId="1" applyFont="1" applyFill="1" applyBorder="1" applyAlignment="1">
      <alignment horizontal="center" vertical="center" wrapText="1"/>
    </xf>
    <xf numFmtId="0" fontId="30" fillId="2" borderId="10" xfId="1" applyFont="1" applyFill="1" applyBorder="1" applyAlignment="1">
      <alignment horizontal="center" vertical="center" wrapText="1"/>
    </xf>
    <xf numFmtId="0" fontId="30" fillId="2" borderId="17" xfId="1" applyFont="1" applyFill="1" applyBorder="1" applyAlignment="1">
      <alignment horizontal="center" vertical="center" wrapText="1"/>
    </xf>
    <xf numFmtId="0" fontId="30" fillId="2" borderId="18" xfId="1" applyFont="1" applyFill="1" applyBorder="1" applyAlignment="1">
      <alignment horizontal="center" vertical="center" wrapText="1"/>
    </xf>
    <xf numFmtId="0" fontId="31" fillId="2" borderId="2" xfId="1" applyFont="1" applyFill="1" applyBorder="1" applyAlignment="1">
      <alignment horizontal="center" vertical="center" wrapText="1"/>
    </xf>
    <xf numFmtId="0" fontId="31" fillId="2" borderId="4" xfId="1" applyFont="1" applyFill="1" applyBorder="1" applyAlignment="1">
      <alignment horizontal="center" vertical="center" wrapText="1"/>
    </xf>
    <xf numFmtId="0" fontId="31" fillId="0" borderId="2" xfId="1" applyFont="1" applyFill="1" applyBorder="1" applyAlignment="1">
      <alignment horizontal="center" vertical="center" wrapText="1"/>
    </xf>
    <xf numFmtId="0" fontId="31" fillId="0" borderId="4" xfId="1" applyFont="1" applyFill="1" applyBorder="1" applyAlignment="1">
      <alignment horizontal="center" vertical="center" wrapText="1"/>
    </xf>
    <xf numFmtId="0" fontId="27" fillId="0" borderId="0" xfId="1" applyFont="1" applyFill="1" applyBorder="1" applyAlignment="1">
      <alignment horizontal="left" vertical="top" wrapText="1" indent="84"/>
    </xf>
    <xf numFmtId="0" fontId="11" fillId="0" borderId="0" xfId="1" applyFont="1" applyFill="1" applyBorder="1" applyAlignment="1">
      <alignment horizontal="left" vertical="top" wrapText="1"/>
    </xf>
    <xf numFmtId="0" fontId="11" fillId="0" borderId="0" xfId="1" applyFont="1" applyFill="1" applyBorder="1" applyAlignment="1">
      <alignment horizontal="center" vertical="top" wrapText="1"/>
    </xf>
    <xf numFmtId="0" fontId="11" fillId="0" borderId="0" xfId="1" applyFont="1" applyFill="1" applyBorder="1" applyAlignment="1">
      <alignment horizontal="center" vertical="center" wrapText="1"/>
    </xf>
    <xf numFmtId="0" fontId="28" fillId="0" borderId="1" xfId="1" applyFont="1" applyFill="1" applyBorder="1" applyAlignment="1">
      <alignment horizontal="center" vertical="top" wrapText="1"/>
    </xf>
    <xf numFmtId="0" fontId="30" fillId="0" borderId="2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0" fontId="11" fillId="0" borderId="12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center" vertical="center" wrapText="1"/>
    </xf>
    <xf numFmtId="0" fontId="11" fillId="3" borderId="15" xfId="3" applyFont="1" applyFill="1" applyBorder="1" applyAlignment="1">
      <alignment horizontal="center" vertical="center" wrapText="1"/>
    </xf>
    <xf numFmtId="0" fontId="11" fillId="3" borderId="11" xfId="3" applyFont="1" applyFill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0" fontId="14" fillId="2" borderId="7" xfId="3" applyFont="1" applyFill="1" applyBorder="1" applyAlignment="1">
      <alignment horizontal="center" vertical="center"/>
    </xf>
    <xf numFmtId="0" fontId="14" fillId="2" borderId="12" xfId="3" applyFont="1" applyFill="1" applyBorder="1" applyAlignment="1">
      <alignment horizontal="center" vertical="center"/>
    </xf>
    <xf numFmtId="0" fontId="14" fillId="2" borderId="8" xfId="3" applyFont="1" applyFill="1" applyBorder="1" applyAlignment="1">
      <alignment horizontal="center" vertical="center"/>
    </xf>
    <xf numFmtId="0" fontId="11" fillId="3" borderId="6" xfId="3" applyFont="1" applyFill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 wrapText="1"/>
    </xf>
    <xf numFmtId="0" fontId="11" fillId="0" borderId="12" xfId="3" applyFont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 wrapText="1"/>
    </xf>
    <xf numFmtId="0" fontId="11" fillId="3" borderId="7" xfId="3" applyFont="1" applyFill="1" applyBorder="1" applyAlignment="1">
      <alignment horizontal="center" vertical="center" wrapText="1"/>
    </xf>
    <xf numFmtId="0" fontId="11" fillId="3" borderId="12" xfId="3" applyFont="1" applyFill="1" applyBorder="1" applyAlignment="1">
      <alignment horizontal="center" vertical="center" wrapText="1"/>
    </xf>
    <xf numFmtId="0" fontId="11" fillId="3" borderId="8" xfId="3" applyFont="1" applyFill="1" applyBorder="1" applyAlignment="1">
      <alignment horizontal="center" vertical="center" wrapText="1"/>
    </xf>
    <xf numFmtId="0" fontId="14" fillId="0" borderId="0" xfId="3" applyFont="1" applyFill="1" applyAlignment="1">
      <alignment horizontal="center" wrapText="1"/>
    </xf>
    <xf numFmtId="0" fontId="10" fillId="0" borderId="5" xfId="3" applyFont="1" applyFill="1" applyBorder="1" applyAlignment="1">
      <alignment horizontal="center" wrapText="1"/>
    </xf>
    <xf numFmtId="0" fontId="18" fillId="0" borderId="0" xfId="3" applyFont="1" applyFill="1" applyAlignment="1">
      <alignment horizontal="center" wrapText="1"/>
    </xf>
    <xf numFmtId="0" fontId="30" fillId="0" borderId="10" xfId="1" applyFont="1" applyFill="1" applyBorder="1" applyAlignment="1">
      <alignment horizontal="center" vertical="top" wrapText="1"/>
    </xf>
    <xf numFmtId="0" fontId="30" fillId="0" borderId="17" xfId="1" applyFont="1" applyFill="1" applyBorder="1" applyAlignment="1">
      <alignment horizontal="center" vertical="top" wrapText="1"/>
    </xf>
    <xf numFmtId="0" fontId="30" fillId="0" borderId="18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top" wrapText="1"/>
    </xf>
    <xf numFmtId="0" fontId="30" fillId="0" borderId="2" xfId="1" applyFont="1" applyFill="1" applyBorder="1" applyAlignment="1">
      <alignment horizontal="left" vertical="center" wrapText="1"/>
    </xf>
    <xf numFmtId="0" fontId="30" fillId="0" borderId="4" xfId="1" applyFont="1" applyFill="1" applyBorder="1" applyAlignment="1">
      <alignment horizontal="left" vertical="center" wrapText="1"/>
    </xf>
    <xf numFmtId="0" fontId="30" fillId="0" borderId="2" xfId="1" applyFont="1" applyFill="1" applyBorder="1" applyAlignment="1">
      <alignment horizontal="center" vertical="top" wrapText="1"/>
    </xf>
    <xf numFmtId="0" fontId="30" fillId="0" borderId="4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16" fontId="9" fillId="0" borderId="0" xfId="1" applyNumberFormat="1" applyFont="1" applyFill="1" applyBorder="1" applyAlignment="1">
      <alignment horizontal="left" vertical="center" wrapText="1"/>
    </xf>
    <xf numFmtId="0" fontId="42" fillId="4" borderId="3" xfId="1" applyFont="1" applyFill="1" applyBorder="1" applyAlignment="1">
      <alignment horizontal="center" vertical="center" wrapText="1"/>
    </xf>
    <xf numFmtId="0" fontId="11" fillId="4" borderId="3" xfId="1" applyFont="1" applyFill="1" applyBorder="1" applyAlignment="1">
      <alignment horizontal="left" vertical="center" wrapText="1"/>
    </xf>
    <xf numFmtId="0" fontId="9" fillId="4" borderId="3" xfId="1" applyFont="1" applyFill="1" applyBorder="1" applyAlignment="1">
      <alignment horizontal="left" vertical="center" wrapText="1"/>
    </xf>
    <xf numFmtId="0" fontId="9" fillId="4" borderId="3" xfId="1" applyFont="1" applyFill="1" applyBorder="1" applyAlignment="1">
      <alignment horizontal="right" vertical="center" wrapText="1"/>
    </xf>
    <xf numFmtId="2" fontId="9" fillId="4" borderId="3" xfId="1" applyNumberFormat="1" applyFont="1" applyFill="1" applyBorder="1" applyAlignment="1">
      <alignment horizontal="right" vertical="center" wrapText="1" shrinkToFit="1"/>
    </xf>
    <xf numFmtId="0" fontId="9" fillId="4" borderId="10" xfId="1" applyFont="1" applyFill="1" applyBorder="1" applyAlignment="1">
      <alignment horizontal="right" vertical="center" wrapText="1"/>
    </xf>
    <xf numFmtId="0" fontId="9" fillId="4" borderId="13" xfId="1" applyFont="1" applyFill="1" applyBorder="1" applyAlignment="1">
      <alignment horizontal="right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>
      <alignment horizontal="left" vertical="center" wrapText="1"/>
    </xf>
  </cellXfs>
  <cellStyles count="9">
    <cellStyle name="Comma 2" xfId="2"/>
    <cellStyle name="Comma 3" xfId="6"/>
    <cellStyle name="Comma 4" xfId="7"/>
    <cellStyle name="Comma 5" xfId="8"/>
    <cellStyle name="Normal" xfId="0" builtinId="0"/>
    <cellStyle name="Normal 2" xfId="1"/>
    <cellStyle name="Normal 2 2" xfId="5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966111</xdr:colOff>
      <xdr:row>4</xdr:row>
      <xdr:rowOff>104055</xdr:rowOff>
    </xdr:from>
    <xdr:to>
      <xdr:col>3</xdr:col>
      <xdr:colOff>1591239</xdr:colOff>
      <xdr:row>4</xdr:row>
      <xdr:rowOff>104055</xdr:rowOff>
    </xdr:to>
    <xdr:cxnSp macro="">
      <xdr:nvCxnSpPr>
        <xdr:cNvPr id="2" name="Straight Connector 1"/>
        <xdr:cNvCxnSpPr/>
      </xdr:nvCxnSpPr>
      <xdr:spPr>
        <a:xfrm>
          <a:off x="3644317" y="877261"/>
          <a:ext cx="1768128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966111</xdr:colOff>
      <xdr:row>4</xdr:row>
      <xdr:rowOff>104055</xdr:rowOff>
    </xdr:from>
    <xdr:to>
      <xdr:col>3</xdr:col>
      <xdr:colOff>1591239</xdr:colOff>
      <xdr:row>4</xdr:row>
      <xdr:rowOff>104055</xdr:rowOff>
    </xdr:to>
    <xdr:cxnSp macro="">
      <xdr:nvCxnSpPr>
        <xdr:cNvPr id="2" name="Straight Connector 1"/>
        <xdr:cNvCxnSpPr/>
      </xdr:nvCxnSpPr>
      <xdr:spPr>
        <a:xfrm>
          <a:off x="3642636" y="875580"/>
          <a:ext cx="1768128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A9" zoomScale="85" zoomScaleNormal="85" workbookViewId="0">
      <selection activeCell="D11" sqref="D11"/>
    </sheetView>
  </sheetViews>
  <sheetFormatPr defaultRowHeight="18.75" x14ac:dyDescent="0.3"/>
  <cols>
    <col min="1" max="1" width="5.5703125" style="253" customWidth="1"/>
    <col min="2" max="2" width="34.5703125" style="237" customWidth="1"/>
    <col min="3" max="3" width="17.140625" style="237" customWidth="1"/>
    <col min="4" max="4" width="32.85546875" style="234" customWidth="1"/>
    <col min="5" max="5" width="18" style="261" customWidth="1"/>
    <col min="6" max="6" width="44.28515625" style="237" customWidth="1"/>
    <col min="7" max="7" width="10" style="228" customWidth="1"/>
    <col min="8" max="8" width="21.28515625" style="238" customWidth="1"/>
    <col min="9" max="9" width="12.28515625" style="229" customWidth="1"/>
    <col min="10" max="10" width="9.140625" style="239" customWidth="1"/>
    <col min="11" max="13" width="9.140625" style="237" customWidth="1"/>
    <col min="14" max="14" width="9.140625" style="237"/>
    <col min="15" max="16" width="11" style="237" bestFit="1" customWidth="1"/>
    <col min="17" max="16384" width="9.140625" style="237"/>
  </cols>
  <sheetData>
    <row r="1" spans="1:16" ht="27.75" hidden="1" customHeight="1" x14ac:dyDescent="0.3">
      <c r="A1" s="278"/>
      <c r="B1" s="278"/>
      <c r="C1" s="235"/>
      <c r="D1" s="236"/>
      <c r="E1" s="255"/>
    </row>
    <row r="2" spans="1:16" ht="24.75" hidden="1" customHeight="1" x14ac:dyDescent="0.3">
      <c r="A2" s="278"/>
      <c r="B2" s="278"/>
      <c r="C2" s="235"/>
      <c r="D2" s="236"/>
      <c r="E2" s="255"/>
    </row>
    <row r="3" spans="1:16" s="240" customFormat="1" ht="42" customHeight="1" x14ac:dyDescent="0.3">
      <c r="A3" s="279" t="s">
        <v>269</v>
      </c>
      <c r="B3" s="279"/>
      <c r="C3" s="279"/>
      <c r="D3" s="279"/>
      <c r="E3" s="279"/>
      <c r="F3" s="279"/>
      <c r="G3" s="228"/>
      <c r="H3" s="238"/>
      <c r="I3" s="230"/>
      <c r="J3" s="238"/>
    </row>
    <row r="4" spans="1:16" s="240" customFormat="1" x14ac:dyDescent="0.3">
      <c r="A4" s="280" t="s">
        <v>270</v>
      </c>
      <c r="B4" s="280"/>
      <c r="C4" s="280"/>
      <c r="D4" s="280"/>
      <c r="E4" s="280"/>
      <c r="F4" s="280"/>
      <c r="G4" s="228"/>
      <c r="H4" s="238">
        <f>295</f>
        <v>295</v>
      </c>
      <c r="I4" s="230"/>
      <c r="J4" s="238"/>
    </row>
    <row r="5" spans="1:16" ht="17.25" customHeight="1" x14ac:dyDescent="0.3">
      <c r="A5" s="241"/>
      <c r="B5" s="242"/>
      <c r="C5" s="242"/>
      <c r="D5" s="243"/>
      <c r="E5" s="242"/>
    </row>
    <row r="6" spans="1:16" ht="25.5" customHeight="1" x14ac:dyDescent="0.3">
      <c r="A6" s="281" t="s">
        <v>2</v>
      </c>
      <c r="B6" s="281" t="s">
        <v>255</v>
      </c>
      <c r="C6" s="282" t="s">
        <v>256</v>
      </c>
      <c r="D6" s="283" t="s">
        <v>259</v>
      </c>
      <c r="E6" s="283" t="s">
        <v>257</v>
      </c>
      <c r="F6" s="282" t="s">
        <v>118</v>
      </c>
      <c r="I6" s="244"/>
    </row>
    <row r="7" spans="1:16" ht="38.25" customHeight="1" x14ac:dyDescent="0.3">
      <c r="A7" s="281"/>
      <c r="B7" s="281"/>
      <c r="C7" s="282"/>
      <c r="D7" s="283"/>
      <c r="E7" s="283"/>
      <c r="F7" s="282"/>
      <c r="I7" s="244"/>
    </row>
    <row r="8" spans="1:16" ht="28.5" customHeight="1" x14ac:dyDescent="0.3">
      <c r="A8" s="272" t="s">
        <v>262</v>
      </c>
      <c r="B8" s="273"/>
      <c r="C8" s="273"/>
      <c r="D8" s="273"/>
      <c r="E8" s="273"/>
      <c r="F8" s="274"/>
      <c r="I8" s="244"/>
    </row>
    <row r="9" spans="1:16" ht="114" customHeight="1" x14ac:dyDescent="0.3">
      <c r="A9" s="245">
        <v>1</v>
      </c>
      <c r="B9" s="246" t="s">
        <v>79</v>
      </c>
      <c r="C9" s="245" t="s">
        <v>59</v>
      </c>
      <c r="D9" s="231">
        <v>7.28</v>
      </c>
      <c r="E9" s="231">
        <v>6.95</v>
      </c>
      <c r="F9" s="257" t="s">
        <v>271</v>
      </c>
      <c r="G9" s="232" t="e">
        <f>IF(#REF!&lt;100,100-#REF!,#REF!-100)</f>
        <v>#REF!</v>
      </c>
      <c r="H9" s="248" t="s">
        <v>258</v>
      </c>
      <c r="I9" s="249" t="e">
        <f>IF((#REF!-100)&lt;0,(#REF!-100)*-1,(#REF!-100))</f>
        <v>#REF!</v>
      </c>
      <c r="J9" s="247"/>
      <c r="M9" s="250"/>
    </row>
    <row r="10" spans="1:16" ht="62.25" customHeight="1" x14ac:dyDescent="0.3">
      <c r="A10" s="275" t="s">
        <v>260</v>
      </c>
      <c r="B10" s="276"/>
      <c r="C10" s="277"/>
      <c r="D10" s="256" t="s">
        <v>272</v>
      </c>
      <c r="E10" s="258"/>
      <c r="F10" s="258"/>
    </row>
    <row r="11" spans="1:16" ht="36.75" customHeight="1" x14ac:dyDescent="0.3">
      <c r="A11" s="259">
        <v>1</v>
      </c>
      <c r="B11" s="251" t="s">
        <v>263</v>
      </c>
      <c r="C11" s="260" t="s">
        <v>264</v>
      </c>
      <c r="D11" s="233" t="s">
        <v>266</v>
      </c>
      <c r="E11" s="262">
        <v>9.92</v>
      </c>
      <c r="F11" s="269" t="s">
        <v>261</v>
      </c>
    </row>
    <row r="12" spans="1:16" s="254" customFormat="1" ht="34.5" customHeight="1" x14ac:dyDescent="0.3">
      <c r="A12" s="259">
        <v>2</v>
      </c>
      <c r="B12" s="251" t="s">
        <v>56</v>
      </c>
      <c r="C12" s="259" t="s">
        <v>51</v>
      </c>
      <c r="D12" s="262">
        <v>567</v>
      </c>
      <c r="E12" s="262">
        <v>490</v>
      </c>
      <c r="F12" s="270"/>
      <c r="G12" s="228"/>
      <c r="H12" s="238"/>
      <c r="I12" s="229"/>
      <c r="J12" s="239"/>
      <c r="K12" s="237"/>
      <c r="L12" s="237"/>
      <c r="M12" s="237"/>
      <c r="N12" s="237"/>
      <c r="O12" s="237"/>
      <c r="P12" s="237"/>
    </row>
    <row r="13" spans="1:16" ht="34.5" customHeight="1" x14ac:dyDescent="0.3">
      <c r="A13" s="259">
        <v>3</v>
      </c>
      <c r="B13" s="251" t="s">
        <v>267</v>
      </c>
      <c r="C13" s="259" t="s">
        <v>59</v>
      </c>
      <c r="D13" s="262">
        <v>15</v>
      </c>
      <c r="E13" s="262">
        <v>30</v>
      </c>
      <c r="F13" s="270"/>
    </row>
    <row r="14" spans="1:16" ht="41.25" customHeight="1" x14ac:dyDescent="0.3">
      <c r="A14" s="259"/>
      <c r="B14" s="252" t="s">
        <v>214</v>
      </c>
      <c r="C14" s="259" t="s">
        <v>51</v>
      </c>
      <c r="D14" s="262">
        <v>7</v>
      </c>
      <c r="E14" s="262">
        <v>10</v>
      </c>
      <c r="F14" s="270"/>
    </row>
    <row r="15" spans="1:16" ht="34.5" customHeight="1" x14ac:dyDescent="0.3">
      <c r="A15" s="259">
        <v>4</v>
      </c>
      <c r="B15" s="251" t="s">
        <v>268</v>
      </c>
      <c r="C15" s="259" t="s">
        <v>59</v>
      </c>
      <c r="D15" s="262">
        <v>25</v>
      </c>
      <c r="E15" s="262">
        <v>20</v>
      </c>
      <c r="F15" s="270"/>
    </row>
    <row r="16" spans="1:16" ht="34.5" customHeight="1" x14ac:dyDescent="0.3">
      <c r="A16" s="259"/>
      <c r="B16" s="263" t="s">
        <v>247</v>
      </c>
      <c r="C16" s="259" t="s">
        <v>51</v>
      </c>
      <c r="D16" s="262">
        <v>9</v>
      </c>
      <c r="E16" s="262">
        <v>10</v>
      </c>
      <c r="F16" s="270"/>
    </row>
    <row r="17" spans="1:6" ht="47.25" x14ac:dyDescent="0.3">
      <c r="A17" s="259">
        <v>5</v>
      </c>
      <c r="B17" s="251" t="s">
        <v>216</v>
      </c>
      <c r="C17" s="259" t="s">
        <v>59</v>
      </c>
      <c r="D17" s="262">
        <v>5</v>
      </c>
      <c r="E17" s="262">
        <v>33.1</v>
      </c>
      <c r="F17" s="270"/>
    </row>
    <row r="18" spans="1:6" ht="31.5" x14ac:dyDescent="0.3">
      <c r="A18" s="259">
        <v>6</v>
      </c>
      <c r="B18" s="251" t="s">
        <v>253</v>
      </c>
      <c r="C18" s="259" t="s">
        <v>59</v>
      </c>
      <c r="D18" s="262">
        <v>10</v>
      </c>
      <c r="E18" s="262">
        <v>60</v>
      </c>
      <c r="F18" s="271"/>
    </row>
  </sheetData>
  <mergeCells count="13">
    <mergeCell ref="F11:F18"/>
    <mergeCell ref="A8:F8"/>
    <mergeCell ref="A10:C10"/>
    <mergeCell ref="A1:B1"/>
    <mergeCell ref="A2:B2"/>
    <mergeCell ref="A3:F3"/>
    <mergeCell ref="A4:F4"/>
    <mergeCell ref="A6:A7"/>
    <mergeCell ref="B6:B7"/>
    <mergeCell ref="C6:C7"/>
    <mergeCell ref="D6:D7"/>
    <mergeCell ref="E6:E7"/>
    <mergeCell ref="F6:F7"/>
  </mergeCells>
  <pageMargins left="0.9055118110236221" right="0.23622047244094491" top="0.39370078740157483" bottom="0.19685039370078741" header="0.43307086614173229" footer="0.19685039370078741"/>
  <pageSetup paperSize="9" scale="8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A3" zoomScale="85" zoomScaleNormal="85" workbookViewId="0">
      <selection activeCell="D10" sqref="D10"/>
    </sheetView>
  </sheetViews>
  <sheetFormatPr defaultRowHeight="18.75" x14ac:dyDescent="0.3"/>
  <cols>
    <col min="1" max="1" width="5.5703125" style="253" customWidth="1"/>
    <col min="2" max="2" width="34.5703125" style="237" customWidth="1"/>
    <col min="3" max="3" width="17.140625" style="237" customWidth="1"/>
    <col min="4" max="4" width="32.85546875" style="234" customWidth="1"/>
    <col min="5" max="5" width="18" style="261" customWidth="1"/>
    <col min="6" max="6" width="44.28515625" style="237" customWidth="1"/>
    <col min="7" max="7" width="10" style="228" customWidth="1"/>
    <col min="8" max="8" width="21.28515625" style="238" customWidth="1"/>
    <col min="9" max="9" width="12.28515625" style="229" customWidth="1"/>
    <col min="10" max="10" width="9.140625" style="239" customWidth="1"/>
    <col min="11" max="13" width="9.140625" style="237" customWidth="1"/>
    <col min="14" max="14" width="9.140625" style="237"/>
    <col min="15" max="16" width="11" style="237" bestFit="1" customWidth="1"/>
    <col min="17" max="16384" width="9.140625" style="237"/>
  </cols>
  <sheetData>
    <row r="1" spans="1:16" ht="27.75" hidden="1" customHeight="1" x14ac:dyDescent="0.3">
      <c r="A1" s="278"/>
      <c r="B1" s="278"/>
      <c r="C1" s="235"/>
      <c r="D1" s="236"/>
      <c r="E1" s="255"/>
    </row>
    <row r="2" spans="1:16" ht="24.75" hidden="1" customHeight="1" x14ac:dyDescent="0.3">
      <c r="A2" s="278"/>
      <c r="B2" s="278"/>
      <c r="C2" s="235"/>
      <c r="D2" s="236"/>
      <c r="E2" s="255"/>
    </row>
    <row r="3" spans="1:16" s="240" customFormat="1" ht="42" customHeight="1" x14ac:dyDescent="0.3">
      <c r="A3" s="279" t="s">
        <v>269</v>
      </c>
      <c r="B3" s="279"/>
      <c r="C3" s="279"/>
      <c r="D3" s="279"/>
      <c r="E3" s="279"/>
      <c r="F3" s="279"/>
      <c r="G3" s="228"/>
      <c r="H3" s="238"/>
      <c r="I3" s="230"/>
      <c r="J3" s="238"/>
    </row>
    <row r="4" spans="1:16" s="240" customFormat="1" x14ac:dyDescent="0.3">
      <c r="A4" s="280" t="s">
        <v>274</v>
      </c>
      <c r="B4" s="280"/>
      <c r="C4" s="280"/>
      <c r="D4" s="280"/>
      <c r="E4" s="280"/>
      <c r="F4" s="280"/>
      <c r="G4" s="228"/>
      <c r="H4" s="238">
        <f>295</f>
        <v>295</v>
      </c>
      <c r="I4" s="230"/>
      <c r="J4" s="238"/>
    </row>
    <row r="5" spans="1:16" ht="17.25" customHeight="1" x14ac:dyDescent="0.3">
      <c r="A5" s="255"/>
      <c r="B5" s="242"/>
      <c r="C5" s="242"/>
      <c r="D5" s="243"/>
      <c r="E5" s="242"/>
    </row>
    <row r="6" spans="1:16" ht="25.5" customHeight="1" x14ac:dyDescent="0.3">
      <c r="A6" s="281" t="s">
        <v>2</v>
      </c>
      <c r="B6" s="281" t="s">
        <v>255</v>
      </c>
      <c r="C6" s="282" t="s">
        <v>256</v>
      </c>
      <c r="D6" s="283" t="s">
        <v>259</v>
      </c>
      <c r="E6" s="283" t="s">
        <v>257</v>
      </c>
      <c r="F6" s="282" t="s">
        <v>118</v>
      </c>
      <c r="I6" s="244"/>
    </row>
    <row r="7" spans="1:16" ht="38.25" customHeight="1" x14ac:dyDescent="0.3">
      <c r="A7" s="281"/>
      <c r="B7" s="281"/>
      <c r="C7" s="282"/>
      <c r="D7" s="283"/>
      <c r="E7" s="283"/>
      <c r="F7" s="282"/>
      <c r="I7" s="244"/>
    </row>
    <row r="8" spans="1:16" ht="28.5" customHeight="1" x14ac:dyDescent="0.3">
      <c r="A8" s="272" t="s">
        <v>262</v>
      </c>
      <c r="B8" s="273"/>
      <c r="C8" s="273"/>
      <c r="D8" s="273"/>
      <c r="E8" s="273"/>
      <c r="F8" s="274"/>
      <c r="I8" s="244"/>
    </row>
    <row r="9" spans="1:16" ht="114" customHeight="1" x14ac:dyDescent="0.3">
      <c r="A9" s="245">
        <v>1</v>
      </c>
      <c r="B9" s="246" t="s">
        <v>79</v>
      </c>
      <c r="C9" s="245" t="s">
        <v>59</v>
      </c>
      <c r="D9" s="231">
        <v>7.28</v>
      </c>
      <c r="E9" s="231">
        <v>6.95</v>
      </c>
      <c r="F9" s="257" t="s">
        <v>271</v>
      </c>
      <c r="G9" s="232" t="e">
        <f>IF(#REF!&lt;100,100-#REF!,#REF!-100)</f>
        <v>#REF!</v>
      </c>
      <c r="H9" s="248" t="s">
        <v>258</v>
      </c>
      <c r="I9" s="249" t="e">
        <f>IF((#REF!-100)&lt;0,(#REF!-100)*-1,(#REF!-100))</f>
        <v>#REF!</v>
      </c>
      <c r="J9" s="247"/>
      <c r="M9" s="250"/>
    </row>
    <row r="10" spans="1:16" ht="62.25" customHeight="1" x14ac:dyDescent="0.3">
      <c r="A10" s="275" t="s">
        <v>260</v>
      </c>
      <c r="B10" s="276"/>
      <c r="C10" s="277"/>
      <c r="D10" s="256" t="s">
        <v>265</v>
      </c>
      <c r="E10" s="258"/>
      <c r="F10" s="258"/>
    </row>
    <row r="11" spans="1:16" ht="36.75" customHeight="1" x14ac:dyDescent="0.3">
      <c r="A11" s="259">
        <v>1</v>
      </c>
      <c r="B11" s="251" t="s">
        <v>263</v>
      </c>
      <c r="C11" s="260" t="s">
        <v>264</v>
      </c>
      <c r="D11" s="233" t="s">
        <v>266</v>
      </c>
      <c r="E11" s="262">
        <v>9.92</v>
      </c>
      <c r="F11" s="269" t="s">
        <v>261</v>
      </c>
    </row>
    <row r="12" spans="1:16" s="254" customFormat="1" ht="34.5" customHeight="1" x14ac:dyDescent="0.3">
      <c r="A12" s="259">
        <v>2</v>
      </c>
      <c r="B12" s="251" t="s">
        <v>56</v>
      </c>
      <c r="C12" s="259" t="s">
        <v>51</v>
      </c>
      <c r="D12" s="262">
        <v>567</v>
      </c>
      <c r="E12" s="262">
        <v>490</v>
      </c>
      <c r="F12" s="270"/>
      <c r="G12" s="228"/>
      <c r="H12" s="238"/>
      <c r="I12" s="229"/>
      <c r="J12" s="239"/>
      <c r="K12" s="237"/>
      <c r="L12" s="237"/>
      <c r="M12" s="237"/>
      <c r="N12" s="237"/>
      <c r="O12" s="237"/>
      <c r="P12" s="237"/>
    </row>
    <row r="13" spans="1:16" ht="34.5" customHeight="1" x14ac:dyDescent="0.3">
      <c r="A13" s="259">
        <v>3</v>
      </c>
      <c r="B13" s="251" t="s">
        <v>267</v>
      </c>
      <c r="C13" s="259" t="s">
        <v>59</v>
      </c>
      <c r="D13" s="262">
        <v>15</v>
      </c>
      <c r="E13" s="262">
        <v>30</v>
      </c>
      <c r="F13" s="270"/>
    </row>
    <row r="14" spans="1:16" ht="41.25" customHeight="1" x14ac:dyDescent="0.3">
      <c r="A14" s="259"/>
      <c r="B14" s="252" t="s">
        <v>214</v>
      </c>
      <c r="C14" s="259" t="s">
        <v>51</v>
      </c>
      <c r="D14" s="262">
        <v>7</v>
      </c>
      <c r="E14" s="262">
        <v>10</v>
      </c>
      <c r="F14" s="270"/>
    </row>
    <row r="15" spans="1:16" ht="34.5" customHeight="1" x14ac:dyDescent="0.3">
      <c r="A15" s="259">
        <v>4</v>
      </c>
      <c r="B15" s="251" t="s">
        <v>268</v>
      </c>
      <c r="C15" s="259" t="s">
        <v>59</v>
      </c>
      <c r="D15" s="262">
        <v>25</v>
      </c>
      <c r="E15" s="262">
        <v>20</v>
      </c>
      <c r="F15" s="270"/>
    </row>
    <row r="16" spans="1:16" ht="34.5" customHeight="1" x14ac:dyDescent="0.3">
      <c r="A16" s="259"/>
      <c r="B16" s="263" t="s">
        <v>247</v>
      </c>
      <c r="C16" s="259" t="s">
        <v>51</v>
      </c>
      <c r="D16" s="262">
        <v>9</v>
      </c>
      <c r="E16" s="262">
        <v>10</v>
      </c>
      <c r="F16" s="270"/>
    </row>
    <row r="17" spans="1:6" ht="47.25" x14ac:dyDescent="0.3">
      <c r="A17" s="259">
        <v>5</v>
      </c>
      <c r="B17" s="251" t="s">
        <v>216</v>
      </c>
      <c r="C17" s="259" t="s">
        <v>59</v>
      </c>
      <c r="D17" s="262">
        <v>5</v>
      </c>
      <c r="E17" s="262">
        <v>33.1</v>
      </c>
      <c r="F17" s="270"/>
    </row>
    <row r="18" spans="1:6" ht="31.5" x14ac:dyDescent="0.3">
      <c r="A18" s="259">
        <v>6</v>
      </c>
      <c r="B18" s="251" t="s">
        <v>253</v>
      </c>
      <c r="C18" s="259" t="s">
        <v>59</v>
      </c>
      <c r="D18" s="262">
        <v>10</v>
      </c>
      <c r="E18" s="262">
        <v>60</v>
      </c>
      <c r="F18" s="271"/>
    </row>
  </sheetData>
  <mergeCells count="13">
    <mergeCell ref="A8:F8"/>
    <mergeCell ref="A10:C10"/>
    <mergeCell ref="F11:F18"/>
    <mergeCell ref="A1:B1"/>
    <mergeCell ref="A2:B2"/>
    <mergeCell ref="A3:F3"/>
    <mergeCell ref="A4:F4"/>
    <mergeCell ref="A6:A7"/>
    <mergeCell ref="B6:B7"/>
    <mergeCell ref="C6:C7"/>
    <mergeCell ref="D6:D7"/>
    <mergeCell ref="E6:E7"/>
    <mergeCell ref="F6:F7"/>
  </mergeCells>
  <pageMargins left="0.9055118110236221" right="0.23622047244094491" top="0.39370078740157483" bottom="0.19685039370078741" header="0.43307086614173229" footer="0.19685039370078741"/>
  <pageSetup paperSize="9" scale="8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zoomScaleNormal="100" workbookViewId="0">
      <selection activeCell="G25" sqref="G25"/>
    </sheetView>
  </sheetViews>
  <sheetFormatPr defaultRowHeight="12" x14ac:dyDescent="0.25"/>
  <cols>
    <col min="1" max="1" width="5.42578125" style="196" customWidth="1"/>
    <col min="2" max="2" width="15.5703125" style="167" customWidth="1"/>
    <col min="3" max="3" width="7.28515625" style="167" customWidth="1"/>
    <col min="4" max="4" width="6.42578125" style="167" customWidth="1"/>
    <col min="5" max="8" width="6.42578125" style="197" customWidth="1"/>
    <col min="9" max="9" width="5.7109375" style="197" customWidth="1"/>
    <col min="10" max="12" width="6.42578125" style="197" customWidth="1"/>
    <col min="13" max="13" width="5.5703125" style="167" customWidth="1"/>
    <col min="14" max="19" width="6.42578125" style="167" customWidth="1"/>
    <col min="20" max="20" width="5.85546875" style="198" customWidth="1"/>
    <col min="21" max="16384" width="9.140625" style="167"/>
  </cols>
  <sheetData>
    <row r="1" spans="1:20" ht="28.5" customHeight="1" x14ac:dyDescent="0.25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</row>
    <row r="2" spans="1:20" ht="18.95" customHeight="1" x14ac:dyDescent="0.25">
      <c r="A2" s="295" t="s">
        <v>127</v>
      </c>
      <c r="B2" s="295"/>
      <c r="C2" s="12"/>
      <c r="D2" s="12"/>
      <c r="E2" s="168"/>
      <c r="F2" s="168"/>
      <c r="G2" s="168"/>
      <c r="H2" s="168"/>
      <c r="I2" s="168"/>
      <c r="J2" s="168"/>
      <c r="K2" s="168"/>
      <c r="L2" s="168"/>
      <c r="M2" s="12"/>
      <c r="N2" s="12"/>
      <c r="O2" s="12"/>
      <c r="P2" s="12"/>
      <c r="Q2" s="12"/>
      <c r="R2" s="296" t="s">
        <v>128</v>
      </c>
      <c r="S2" s="296"/>
      <c r="T2" s="296"/>
    </row>
    <row r="3" spans="1:20" ht="24" customHeight="1" x14ac:dyDescent="0.25">
      <c r="A3" s="297" t="s">
        <v>129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</row>
    <row r="4" spans="1:20" s="169" customFormat="1" ht="32.85" customHeight="1" x14ac:dyDescent="0.25">
      <c r="A4" s="298" t="s">
        <v>130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</row>
    <row r="5" spans="1:20" s="170" customFormat="1" ht="28.5" customHeight="1" x14ac:dyDescent="0.25">
      <c r="A5" s="299" t="s">
        <v>2</v>
      </c>
      <c r="B5" s="299" t="s">
        <v>3</v>
      </c>
      <c r="C5" s="299" t="s">
        <v>4</v>
      </c>
      <c r="D5" s="299" t="s">
        <v>131</v>
      </c>
      <c r="E5" s="290" t="s">
        <v>132</v>
      </c>
      <c r="F5" s="287" t="s">
        <v>133</v>
      </c>
      <c r="G5" s="288"/>
      <c r="H5" s="289"/>
      <c r="I5" s="290" t="s">
        <v>134</v>
      </c>
      <c r="J5" s="287" t="s">
        <v>133</v>
      </c>
      <c r="K5" s="288"/>
      <c r="L5" s="289"/>
      <c r="M5" s="292" t="s">
        <v>135</v>
      </c>
      <c r="N5" s="284" t="s">
        <v>133</v>
      </c>
      <c r="O5" s="285"/>
      <c r="P5" s="286"/>
      <c r="Q5" s="292" t="s">
        <v>136</v>
      </c>
      <c r="R5" s="284" t="s">
        <v>133</v>
      </c>
      <c r="S5" s="285"/>
      <c r="T5" s="286"/>
    </row>
    <row r="6" spans="1:20" s="170" customFormat="1" ht="78.75" customHeight="1" x14ac:dyDescent="0.25">
      <c r="A6" s="300"/>
      <c r="B6" s="300"/>
      <c r="C6" s="300"/>
      <c r="D6" s="300"/>
      <c r="E6" s="291"/>
      <c r="F6" s="171" t="s">
        <v>137</v>
      </c>
      <c r="G6" s="171" t="s">
        <v>138</v>
      </c>
      <c r="H6" s="171" t="s">
        <v>139</v>
      </c>
      <c r="I6" s="291"/>
      <c r="J6" s="171" t="s">
        <v>140</v>
      </c>
      <c r="K6" s="171" t="s">
        <v>141</v>
      </c>
      <c r="L6" s="171" t="s">
        <v>142</v>
      </c>
      <c r="M6" s="293"/>
      <c r="N6" s="172" t="s">
        <v>143</v>
      </c>
      <c r="O6" s="172" t="s">
        <v>144</v>
      </c>
      <c r="P6" s="172" t="s">
        <v>145</v>
      </c>
      <c r="Q6" s="293"/>
      <c r="R6" s="172" t="s">
        <v>146</v>
      </c>
      <c r="S6" s="172" t="s">
        <v>147</v>
      </c>
      <c r="T6" s="171" t="s">
        <v>148</v>
      </c>
    </row>
    <row r="7" spans="1:20" s="170" customFormat="1" ht="31.5" customHeight="1" x14ac:dyDescent="0.25">
      <c r="A7" s="173"/>
      <c r="B7" s="174" t="s">
        <v>65</v>
      </c>
      <c r="C7" s="175"/>
      <c r="D7" s="175"/>
      <c r="E7" s="176"/>
      <c r="F7" s="176"/>
      <c r="G7" s="176"/>
      <c r="H7" s="176"/>
      <c r="I7" s="176"/>
      <c r="J7" s="176"/>
      <c r="K7" s="176"/>
      <c r="L7" s="176"/>
      <c r="M7" s="175"/>
      <c r="N7" s="175"/>
      <c r="O7" s="175"/>
      <c r="P7" s="175"/>
      <c r="Q7" s="175"/>
      <c r="R7" s="175"/>
      <c r="S7" s="175"/>
      <c r="T7" s="177"/>
    </row>
    <row r="8" spans="1:20" s="170" customFormat="1" ht="44.25" customHeight="1" x14ac:dyDescent="0.25">
      <c r="A8" s="172">
        <v>1</v>
      </c>
      <c r="B8" s="174" t="s">
        <v>149</v>
      </c>
      <c r="C8" s="172" t="s">
        <v>150</v>
      </c>
      <c r="D8" s="178">
        <v>41586</v>
      </c>
      <c r="E8" s="179">
        <v>3990</v>
      </c>
      <c r="F8" s="179">
        <v>1400</v>
      </c>
      <c r="G8" s="179">
        <v>1350</v>
      </c>
      <c r="H8" s="179">
        <v>1240</v>
      </c>
      <c r="I8" s="179">
        <v>4020</v>
      </c>
      <c r="J8" s="179">
        <v>1390</v>
      </c>
      <c r="K8" s="179">
        <v>1350</v>
      </c>
      <c r="L8" s="179">
        <v>1280</v>
      </c>
      <c r="M8" s="178">
        <v>17000</v>
      </c>
      <c r="N8" s="178">
        <v>14380</v>
      </c>
      <c r="O8" s="178">
        <v>1420</v>
      </c>
      <c r="P8" s="178">
        <v>1200</v>
      </c>
      <c r="Q8" s="178">
        <v>16576</v>
      </c>
      <c r="R8" s="178">
        <v>7082</v>
      </c>
      <c r="S8" s="178">
        <v>3250</v>
      </c>
      <c r="T8" s="180">
        <v>6244</v>
      </c>
    </row>
    <row r="9" spans="1:20" s="170" customFormat="1" ht="44.25" customHeight="1" x14ac:dyDescent="0.25">
      <c r="A9" s="173"/>
      <c r="B9" s="181" t="s">
        <v>151</v>
      </c>
      <c r="C9" s="182" t="s">
        <v>150</v>
      </c>
      <c r="D9" s="178">
        <v>25000</v>
      </c>
      <c r="E9" s="183" t="s">
        <v>94</v>
      </c>
      <c r="F9" s="183" t="s">
        <v>94</v>
      </c>
      <c r="G9" s="183" t="s">
        <v>94</v>
      </c>
      <c r="H9" s="183" t="s">
        <v>94</v>
      </c>
      <c r="I9" s="183" t="s">
        <v>94</v>
      </c>
      <c r="J9" s="183" t="s">
        <v>94</v>
      </c>
      <c r="K9" s="183" t="s">
        <v>94</v>
      </c>
      <c r="L9" s="183" t="s">
        <v>94</v>
      </c>
      <c r="M9" s="178">
        <v>13000</v>
      </c>
      <c r="N9" s="178">
        <v>13000</v>
      </c>
      <c r="O9" s="184" t="s">
        <v>94</v>
      </c>
      <c r="P9" s="184" t="s">
        <v>94</v>
      </c>
      <c r="Q9" s="178">
        <v>12000</v>
      </c>
      <c r="R9" s="178">
        <v>5700</v>
      </c>
      <c r="S9" s="178">
        <v>1800</v>
      </c>
      <c r="T9" s="180">
        <v>4500</v>
      </c>
    </row>
    <row r="10" spans="1:20" s="170" customFormat="1" ht="44.25" customHeight="1" x14ac:dyDescent="0.25">
      <c r="A10" s="185">
        <v>2</v>
      </c>
      <c r="B10" s="174" t="s">
        <v>66</v>
      </c>
      <c r="C10" s="172" t="s">
        <v>59</v>
      </c>
      <c r="D10" s="186">
        <v>50.31</v>
      </c>
      <c r="E10" s="187">
        <v>50.31</v>
      </c>
      <c r="F10" s="183"/>
      <c r="G10" s="183"/>
      <c r="H10" s="183"/>
      <c r="I10" s="183"/>
      <c r="J10" s="183"/>
      <c r="K10" s="183"/>
      <c r="L10" s="183"/>
      <c r="M10" s="188"/>
      <c r="N10" s="188"/>
      <c r="O10" s="188"/>
      <c r="P10" s="188"/>
      <c r="Q10" s="178">
        <v>50.31</v>
      </c>
      <c r="R10" s="189"/>
      <c r="S10" s="188"/>
      <c r="T10" s="180">
        <v>50.31</v>
      </c>
    </row>
    <row r="11" spans="1:20" s="170" customFormat="1" ht="44.25" customHeight="1" x14ac:dyDescent="0.25">
      <c r="A11" s="185">
        <v>3</v>
      </c>
      <c r="B11" s="174" t="s">
        <v>67</v>
      </c>
      <c r="C11" s="172" t="s">
        <v>59</v>
      </c>
      <c r="D11" s="178">
        <v>6.37</v>
      </c>
      <c r="E11" s="179">
        <v>4.66</v>
      </c>
      <c r="F11" s="179">
        <v>4.66</v>
      </c>
      <c r="G11" s="179">
        <v>4.71</v>
      </c>
      <c r="H11" s="179">
        <v>4.82</v>
      </c>
      <c r="I11" s="179">
        <v>5.34</v>
      </c>
      <c r="J11" s="179">
        <v>4.93</v>
      </c>
      <c r="K11" s="179">
        <v>5.23</v>
      </c>
      <c r="L11" s="179">
        <v>5.34</v>
      </c>
      <c r="M11" s="178">
        <v>5.55</v>
      </c>
      <c r="N11" s="178">
        <v>5.46</v>
      </c>
      <c r="O11" s="178">
        <v>5.51</v>
      </c>
      <c r="P11" s="178">
        <v>5.55</v>
      </c>
      <c r="Q11" s="178">
        <v>6.37</v>
      </c>
      <c r="R11" s="178">
        <v>5.66</v>
      </c>
      <c r="S11" s="178">
        <v>6.1</v>
      </c>
      <c r="T11" s="180">
        <v>6.37</v>
      </c>
    </row>
    <row r="12" spans="1:20" s="170" customFormat="1" ht="44.25" customHeight="1" x14ac:dyDescent="0.25">
      <c r="A12" s="185">
        <v>4</v>
      </c>
      <c r="B12" s="174" t="s">
        <v>68</v>
      </c>
      <c r="C12" s="172" t="s">
        <v>59</v>
      </c>
      <c r="D12" s="178">
        <v>70</v>
      </c>
      <c r="E12" s="179">
        <v>60</v>
      </c>
      <c r="F12" s="179">
        <v>58</v>
      </c>
      <c r="G12" s="179">
        <v>59</v>
      </c>
      <c r="H12" s="179">
        <v>60</v>
      </c>
      <c r="I12" s="179">
        <v>64</v>
      </c>
      <c r="J12" s="179">
        <v>62</v>
      </c>
      <c r="K12" s="179">
        <v>63</v>
      </c>
      <c r="L12" s="179">
        <v>64</v>
      </c>
      <c r="M12" s="178">
        <v>67</v>
      </c>
      <c r="N12" s="178">
        <v>65</v>
      </c>
      <c r="O12" s="178">
        <v>66</v>
      </c>
      <c r="P12" s="178">
        <v>67</v>
      </c>
      <c r="Q12" s="178">
        <v>70</v>
      </c>
      <c r="R12" s="178">
        <v>69</v>
      </c>
      <c r="S12" s="178">
        <v>70</v>
      </c>
      <c r="T12" s="180">
        <v>70</v>
      </c>
    </row>
    <row r="13" spans="1:20" s="170" customFormat="1" ht="41.25" customHeight="1" x14ac:dyDescent="0.25">
      <c r="A13" s="173"/>
      <c r="B13" s="174" t="s">
        <v>49</v>
      </c>
      <c r="C13" s="175"/>
      <c r="D13" s="188"/>
      <c r="E13" s="183"/>
      <c r="F13" s="183"/>
      <c r="G13" s="183"/>
      <c r="H13" s="183"/>
      <c r="I13" s="183"/>
      <c r="J13" s="183"/>
      <c r="K13" s="183"/>
      <c r="L13" s="183"/>
      <c r="M13" s="188"/>
      <c r="N13" s="188"/>
      <c r="O13" s="188"/>
      <c r="P13" s="188"/>
      <c r="Q13" s="188"/>
      <c r="R13" s="188"/>
      <c r="S13" s="188"/>
      <c r="T13" s="190"/>
    </row>
    <row r="14" spans="1:20" s="170" customFormat="1" ht="41.25" customHeight="1" x14ac:dyDescent="0.25">
      <c r="A14" s="185">
        <v>5</v>
      </c>
      <c r="B14" s="174" t="s">
        <v>69</v>
      </c>
      <c r="C14" s="172" t="s">
        <v>70</v>
      </c>
      <c r="D14" s="188"/>
      <c r="E14" s="179">
        <v>4</v>
      </c>
      <c r="F14" s="179">
        <v>3</v>
      </c>
      <c r="G14" s="179">
        <v>3</v>
      </c>
      <c r="H14" s="179">
        <v>3</v>
      </c>
      <c r="I14" s="179">
        <v>3</v>
      </c>
      <c r="J14" s="179">
        <v>3</v>
      </c>
      <c r="K14" s="179">
        <v>3</v>
      </c>
      <c r="L14" s="179">
        <v>3</v>
      </c>
      <c r="M14" s="178">
        <v>3</v>
      </c>
      <c r="N14" s="178">
        <v>3</v>
      </c>
      <c r="O14" s="178">
        <v>3</v>
      </c>
      <c r="P14" s="178">
        <v>3</v>
      </c>
      <c r="Q14" s="178">
        <v>4</v>
      </c>
      <c r="R14" s="178">
        <v>4</v>
      </c>
      <c r="S14" s="178">
        <v>4</v>
      </c>
      <c r="T14" s="178">
        <v>4</v>
      </c>
    </row>
    <row r="15" spans="1:20" s="170" customFormat="1" ht="41.25" customHeight="1" x14ac:dyDescent="0.25">
      <c r="A15" s="173"/>
      <c r="B15" s="191" t="s">
        <v>71</v>
      </c>
      <c r="C15" s="175"/>
      <c r="D15" s="188"/>
      <c r="E15" s="183"/>
      <c r="F15" s="183"/>
      <c r="G15" s="183"/>
      <c r="H15" s="183"/>
      <c r="I15" s="183"/>
      <c r="J15" s="183"/>
      <c r="K15" s="183"/>
      <c r="L15" s="183"/>
      <c r="M15" s="188"/>
      <c r="N15" s="188"/>
      <c r="O15" s="188"/>
      <c r="P15" s="188"/>
      <c r="Q15" s="188"/>
      <c r="R15" s="188"/>
      <c r="S15" s="188"/>
      <c r="T15" s="190"/>
    </row>
    <row r="16" spans="1:20" s="170" customFormat="1" ht="41.25" customHeight="1" x14ac:dyDescent="0.25">
      <c r="A16" s="173"/>
      <c r="B16" s="181" t="s">
        <v>72</v>
      </c>
      <c r="C16" s="182" t="s">
        <v>70</v>
      </c>
      <c r="D16" s="188"/>
      <c r="E16" s="179">
        <v>3</v>
      </c>
      <c r="F16" s="179">
        <v>3</v>
      </c>
      <c r="G16" s="179">
        <v>3</v>
      </c>
      <c r="H16" s="179">
        <v>3</v>
      </c>
      <c r="I16" s="179">
        <v>3</v>
      </c>
      <c r="J16" s="179">
        <v>3</v>
      </c>
      <c r="K16" s="179">
        <v>3</v>
      </c>
      <c r="L16" s="179">
        <v>3</v>
      </c>
      <c r="M16" s="178">
        <v>3</v>
      </c>
      <c r="N16" s="178">
        <v>3</v>
      </c>
      <c r="O16" s="178">
        <v>3</v>
      </c>
      <c r="P16" s="178">
        <v>3</v>
      </c>
      <c r="Q16" s="178">
        <v>3</v>
      </c>
      <c r="R16" s="178">
        <v>3</v>
      </c>
      <c r="S16" s="178">
        <v>3</v>
      </c>
      <c r="T16" s="180">
        <v>3</v>
      </c>
    </row>
    <row r="17" spans="1:20" s="170" customFormat="1" ht="41.25" customHeight="1" x14ac:dyDescent="0.25">
      <c r="A17" s="173"/>
      <c r="B17" s="181" t="s">
        <v>73</v>
      </c>
      <c r="C17" s="182" t="s">
        <v>70</v>
      </c>
      <c r="D17" s="188"/>
      <c r="E17" s="179">
        <v>1</v>
      </c>
      <c r="F17" s="183"/>
      <c r="G17" s="183"/>
      <c r="H17" s="183"/>
      <c r="I17" s="183"/>
      <c r="J17" s="183"/>
      <c r="K17" s="183"/>
      <c r="L17" s="183"/>
      <c r="M17" s="188"/>
      <c r="N17" s="188"/>
      <c r="O17" s="188"/>
      <c r="P17" s="188"/>
      <c r="Q17" s="188">
        <v>1</v>
      </c>
      <c r="R17" s="178"/>
      <c r="S17" s="188"/>
      <c r="T17" s="190">
        <v>1</v>
      </c>
    </row>
    <row r="18" spans="1:20" s="170" customFormat="1" ht="41.25" customHeight="1" x14ac:dyDescent="0.25">
      <c r="A18" s="185">
        <v>6</v>
      </c>
      <c r="B18" s="174" t="s">
        <v>74</v>
      </c>
      <c r="C18" s="172" t="s">
        <v>59</v>
      </c>
      <c r="D18" s="178">
        <v>99.37</v>
      </c>
      <c r="E18" s="179">
        <v>93.16</v>
      </c>
      <c r="F18" s="179">
        <v>93</v>
      </c>
      <c r="G18" s="179">
        <v>93.1</v>
      </c>
      <c r="H18" s="179">
        <v>93.16</v>
      </c>
      <c r="I18" s="179">
        <v>96.5</v>
      </c>
      <c r="J18" s="179">
        <v>96</v>
      </c>
      <c r="K18" s="179">
        <v>96.25</v>
      </c>
      <c r="L18" s="179">
        <v>96.5</v>
      </c>
      <c r="M18" s="178">
        <v>97.5</v>
      </c>
      <c r="N18" s="178">
        <v>97</v>
      </c>
      <c r="O18" s="178">
        <v>97.25</v>
      </c>
      <c r="P18" s="178">
        <v>97.5</v>
      </c>
      <c r="Q18" s="178">
        <v>99.37</v>
      </c>
      <c r="R18" s="178">
        <v>98</v>
      </c>
      <c r="S18" s="178">
        <v>99</v>
      </c>
      <c r="T18" s="180">
        <v>99.37</v>
      </c>
    </row>
    <row r="19" spans="1:20" s="170" customFormat="1" ht="41.25" customHeight="1" x14ac:dyDescent="0.25">
      <c r="A19" s="185">
        <v>7</v>
      </c>
      <c r="B19" s="174" t="s">
        <v>75</v>
      </c>
      <c r="C19" s="172" t="s">
        <v>59</v>
      </c>
      <c r="D19" s="178">
        <v>100</v>
      </c>
      <c r="E19" s="179">
        <v>100</v>
      </c>
      <c r="F19" s="179">
        <v>100</v>
      </c>
      <c r="G19" s="179">
        <v>100</v>
      </c>
      <c r="H19" s="179">
        <v>100</v>
      </c>
      <c r="I19" s="179">
        <v>100</v>
      </c>
      <c r="J19" s="179">
        <v>100</v>
      </c>
      <c r="K19" s="179">
        <v>100</v>
      </c>
      <c r="L19" s="179">
        <v>100</v>
      </c>
      <c r="M19" s="178">
        <v>100</v>
      </c>
      <c r="N19" s="178">
        <v>100</v>
      </c>
      <c r="O19" s="178">
        <v>100</v>
      </c>
      <c r="P19" s="178">
        <v>100</v>
      </c>
      <c r="Q19" s="178">
        <v>100</v>
      </c>
      <c r="R19" s="178">
        <v>100</v>
      </c>
      <c r="S19" s="178">
        <v>100</v>
      </c>
      <c r="T19" s="180">
        <v>100</v>
      </c>
    </row>
    <row r="20" spans="1:20" s="170" customFormat="1" ht="41.25" customHeight="1" x14ac:dyDescent="0.25">
      <c r="A20" s="185">
        <v>8</v>
      </c>
      <c r="B20" s="174" t="s">
        <v>152</v>
      </c>
      <c r="C20" s="172" t="s">
        <v>153</v>
      </c>
      <c r="D20" s="178">
        <v>20.68</v>
      </c>
      <c r="E20" s="179">
        <v>20.68</v>
      </c>
      <c r="F20" s="179">
        <v>20.68</v>
      </c>
      <c r="G20" s="179">
        <v>20.68</v>
      </c>
      <c r="H20" s="179">
        <v>20.68</v>
      </c>
      <c r="I20" s="179">
        <v>20.68</v>
      </c>
      <c r="J20" s="179">
        <v>20.68</v>
      </c>
      <c r="K20" s="179">
        <v>20.68</v>
      </c>
      <c r="L20" s="179">
        <v>20.68</v>
      </c>
      <c r="M20" s="178">
        <v>20.68</v>
      </c>
      <c r="N20" s="178">
        <v>20.68</v>
      </c>
      <c r="O20" s="178">
        <v>20.68</v>
      </c>
      <c r="P20" s="178">
        <v>20.68</v>
      </c>
      <c r="Q20" s="178">
        <v>20.68</v>
      </c>
      <c r="R20" s="178">
        <v>20.68</v>
      </c>
      <c r="S20" s="178">
        <v>20.68</v>
      </c>
      <c r="T20" s="180">
        <v>20.68</v>
      </c>
    </row>
    <row r="21" spans="1:20" s="170" customFormat="1" ht="41.25" customHeight="1" x14ac:dyDescent="0.25">
      <c r="A21" s="185">
        <v>9</v>
      </c>
      <c r="B21" s="174" t="s">
        <v>154</v>
      </c>
      <c r="C21" s="172" t="s">
        <v>59</v>
      </c>
      <c r="D21" s="178">
        <v>100</v>
      </c>
      <c r="E21" s="179">
        <v>100</v>
      </c>
      <c r="F21" s="179">
        <v>100</v>
      </c>
      <c r="G21" s="179">
        <v>100</v>
      </c>
      <c r="H21" s="179">
        <v>100</v>
      </c>
      <c r="I21" s="179">
        <v>100</v>
      </c>
      <c r="J21" s="179">
        <v>100</v>
      </c>
      <c r="K21" s="179">
        <v>100</v>
      </c>
      <c r="L21" s="179">
        <v>100</v>
      </c>
      <c r="M21" s="178">
        <v>100</v>
      </c>
      <c r="N21" s="178">
        <v>100</v>
      </c>
      <c r="O21" s="178">
        <v>100</v>
      </c>
      <c r="P21" s="178">
        <v>100</v>
      </c>
      <c r="Q21" s="178">
        <v>100</v>
      </c>
      <c r="R21" s="178">
        <v>100</v>
      </c>
      <c r="S21" s="178">
        <v>100</v>
      </c>
      <c r="T21" s="180">
        <v>100</v>
      </c>
    </row>
    <row r="22" spans="1:20" s="170" customFormat="1" ht="66" customHeight="1" x14ac:dyDescent="0.25">
      <c r="A22" s="185">
        <v>10</v>
      </c>
      <c r="B22" s="174" t="s">
        <v>155</v>
      </c>
      <c r="C22" s="175"/>
      <c r="D22" s="184" t="s">
        <v>77</v>
      </c>
      <c r="E22" s="183" t="s">
        <v>77</v>
      </c>
      <c r="F22" s="183" t="s">
        <v>77</v>
      </c>
      <c r="G22" s="183" t="s">
        <v>77</v>
      </c>
      <c r="H22" s="183" t="s">
        <v>77</v>
      </c>
      <c r="I22" s="183" t="s">
        <v>77</v>
      </c>
      <c r="J22" s="183" t="s">
        <v>77</v>
      </c>
      <c r="K22" s="183" t="s">
        <v>77</v>
      </c>
      <c r="L22" s="183" t="s">
        <v>77</v>
      </c>
      <c r="M22" s="184" t="s">
        <v>77</v>
      </c>
      <c r="N22" s="184" t="s">
        <v>77</v>
      </c>
      <c r="O22" s="184" t="s">
        <v>77</v>
      </c>
      <c r="P22" s="184" t="s">
        <v>77</v>
      </c>
      <c r="Q22" s="184" t="s">
        <v>77</v>
      </c>
      <c r="R22" s="184" t="s">
        <v>77</v>
      </c>
      <c r="S22" s="184" t="s">
        <v>77</v>
      </c>
      <c r="T22" s="183" t="s">
        <v>77</v>
      </c>
    </row>
    <row r="23" spans="1:20" s="170" customFormat="1" ht="51" customHeight="1" x14ac:dyDescent="0.25">
      <c r="A23" s="185">
        <v>11</v>
      </c>
      <c r="B23" s="175" t="s">
        <v>156</v>
      </c>
      <c r="C23" s="172" t="s">
        <v>59</v>
      </c>
      <c r="D23" s="186">
        <v>3.57</v>
      </c>
      <c r="E23" s="183"/>
      <c r="F23" s="183"/>
      <c r="G23" s="183"/>
      <c r="H23" s="183"/>
      <c r="I23" s="183"/>
      <c r="J23" s="183"/>
      <c r="K23" s="183"/>
      <c r="L23" s="183"/>
      <c r="M23" s="188"/>
      <c r="N23" s="188"/>
      <c r="O23" s="188"/>
      <c r="P23" s="188"/>
      <c r="Q23" s="186">
        <v>3.57</v>
      </c>
      <c r="R23" s="192"/>
      <c r="S23" s="192"/>
      <c r="T23" s="193">
        <v>3.57</v>
      </c>
    </row>
    <row r="24" spans="1:20" s="170" customFormat="1" ht="41.25" customHeight="1" x14ac:dyDescent="0.25">
      <c r="A24" s="185">
        <v>12</v>
      </c>
      <c r="B24" s="174" t="s">
        <v>79</v>
      </c>
      <c r="C24" s="172" t="s">
        <v>59</v>
      </c>
      <c r="D24" s="186">
        <v>7.28</v>
      </c>
      <c r="E24" s="183"/>
      <c r="F24" s="183"/>
      <c r="G24" s="183"/>
      <c r="H24" s="183"/>
      <c r="I24" s="183"/>
      <c r="J24" s="183"/>
      <c r="K24" s="183"/>
      <c r="L24" s="183"/>
      <c r="M24" s="188"/>
      <c r="N24" s="188"/>
      <c r="O24" s="188"/>
      <c r="P24" s="188"/>
      <c r="Q24" s="186">
        <v>7.28</v>
      </c>
      <c r="R24" s="192"/>
      <c r="S24" s="192"/>
      <c r="T24" s="193">
        <v>7.28</v>
      </c>
    </row>
    <row r="25" spans="1:20" s="170" customFormat="1" ht="41.25" customHeight="1" x14ac:dyDescent="0.25">
      <c r="A25" s="185">
        <v>13</v>
      </c>
      <c r="B25" s="174" t="s">
        <v>80</v>
      </c>
      <c r="C25" s="172" t="s">
        <v>51</v>
      </c>
      <c r="D25" s="178">
        <v>1093</v>
      </c>
      <c r="E25" s="179">
        <v>1023</v>
      </c>
      <c r="F25" s="179">
        <v>1019</v>
      </c>
      <c r="G25" s="179">
        <v>1020</v>
      </c>
      <c r="H25" s="179">
        <v>1023</v>
      </c>
      <c r="I25" s="179">
        <v>1031</v>
      </c>
      <c r="J25" s="179">
        <v>1024</v>
      </c>
      <c r="K25" s="179">
        <v>1028</v>
      </c>
      <c r="L25" s="179">
        <v>1031</v>
      </c>
      <c r="M25" s="178">
        <v>1062</v>
      </c>
      <c r="N25" s="178">
        <v>1041</v>
      </c>
      <c r="O25" s="178">
        <v>1051</v>
      </c>
      <c r="P25" s="178">
        <v>1062</v>
      </c>
      <c r="Q25" s="178">
        <v>1091</v>
      </c>
      <c r="R25" s="178">
        <v>1072</v>
      </c>
      <c r="S25" s="178">
        <v>1082</v>
      </c>
      <c r="T25" s="180">
        <v>1093</v>
      </c>
    </row>
    <row r="26" spans="1:20" s="170" customFormat="1" ht="41.25" customHeight="1" x14ac:dyDescent="0.25">
      <c r="A26" s="173"/>
      <c r="B26" s="181" t="s">
        <v>81</v>
      </c>
      <c r="C26" s="182" t="s">
        <v>51</v>
      </c>
      <c r="D26" s="178">
        <v>408</v>
      </c>
      <c r="E26" s="179">
        <v>343</v>
      </c>
      <c r="F26" s="179">
        <v>340</v>
      </c>
      <c r="G26" s="179">
        <v>341</v>
      </c>
      <c r="H26" s="179">
        <v>343</v>
      </c>
      <c r="I26" s="179">
        <v>350</v>
      </c>
      <c r="J26" s="179">
        <v>344</v>
      </c>
      <c r="K26" s="179">
        <v>348</v>
      </c>
      <c r="L26" s="179">
        <v>350</v>
      </c>
      <c r="M26" s="178">
        <v>380</v>
      </c>
      <c r="N26" s="178">
        <v>360</v>
      </c>
      <c r="O26" s="178">
        <v>370</v>
      </c>
      <c r="P26" s="178">
        <v>380</v>
      </c>
      <c r="Q26" s="178">
        <v>408</v>
      </c>
      <c r="R26" s="178">
        <v>390</v>
      </c>
      <c r="S26" s="178">
        <v>400</v>
      </c>
      <c r="T26" s="180">
        <v>408</v>
      </c>
    </row>
    <row r="27" spans="1:20" s="170" customFormat="1" ht="41.25" customHeight="1" x14ac:dyDescent="0.25">
      <c r="A27" s="185">
        <v>14</v>
      </c>
      <c r="B27" s="174" t="s">
        <v>82</v>
      </c>
      <c r="C27" s="172" t="s">
        <v>51</v>
      </c>
      <c r="D27" s="178">
        <v>100</v>
      </c>
      <c r="E27" s="179">
        <v>20</v>
      </c>
      <c r="F27" s="179">
        <v>2</v>
      </c>
      <c r="G27" s="179">
        <v>8</v>
      </c>
      <c r="H27" s="179">
        <v>10</v>
      </c>
      <c r="I27" s="179">
        <v>20</v>
      </c>
      <c r="J27" s="179">
        <v>5</v>
      </c>
      <c r="K27" s="179">
        <v>5</v>
      </c>
      <c r="L27" s="179">
        <v>10</v>
      </c>
      <c r="M27" s="178">
        <v>30</v>
      </c>
      <c r="N27" s="178">
        <v>5</v>
      </c>
      <c r="O27" s="178">
        <v>10</v>
      </c>
      <c r="P27" s="178">
        <v>15</v>
      </c>
      <c r="Q27" s="178">
        <v>30</v>
      </c>
      <c r="R27" s="178">
        <v>10</v>
      </c>
      <c r="S27" s="178">
        <v>10</v>
      </c>
      <c r="T27" s="180">
        <v>10</v>
      </c>
    </row>
    <row r="28" spans="1:20" s="170" customFormat="1" ht="41.25" customHeight="1" x14ac:dyDescent="0.25">
      <c r="A28" s="173"/>
      <c r="B28" s="181" t="s">
        <v>83</v>
      </c>
      <c r="C28" s="182" t="s">
        <v>51</v>
      </c>
      <c r="D28" s="178">
        <v>14</v>
      </c>
      <c r="E28" s="179">
        <v>4</v>
      </c>
      <c r="F28" s="179">
        <v>0</v>
      </c>
      <c r="G28" s="179">
        <v>0</v>
      </c>
      <c r="H28" s="179">
        <v>4</v>
      </c>
      <c r="I28" s="179">
        <v>2</v>
      </c>
      <c r="J28" s="179">
        <v>0</v>
      </c>
      <c r="K28" s="179">
        <v>1</v>
      </c>
      <c r="L28" s="179">
        <v>1</v>
      </c>
      <c r="M28" s="178">
        <v>4</v>
      </c>
      <c r="N28" s="178">
        <v>1</v>
      </c>
      <c r="O28" s="178">
        <v>1</v>
      </c>
      <c r="P28" s="178">
        <v>2</v>
      </c>
      <c r="Q28" s="178">
        <v>4</v>
      </c>
      <c r="R28" s="178">
        <v>1</v>
      </c>
      <c r="S28" s="178">
        <v>2</v>
      </c>
      <c r="T28" s="180">
        <v>1</v>
      </c>
    </row>
    <row r="29" spans="1:20" s="170" customFormat="1" ht="41.25" customHeight="1" x14ac:dyDescent="0.25">
      <c r="A29" s="185">
        <v>15</v>
      </c>
      <c r="B29" s="174" t="s">
        <v>84</v>
      </c>
      <c r="C29" s="172" t="s">
        <v>51</v>
      </c>
      <c r="D29" s="178">
        <v>80</v>
      </c>
      <c r="E29" s="179">
        <v>0</v>
      </c>
      <c r="F29" s="179">
        <v>0</v>
      </c>
      <c r="G29" s="179">
        <v>0</v>
      </c>
      <c r="H29" s="179">
        <v>0</v>
      </c>
      <c r="I29" s="179">
        <v>0</v>
      </c>
      <c r="J29" s="179">
        <v>0</v>
      </c>
      <c r="K29" s="179">
        <v>0</v>
      </c>
      <c r="L29" s="179">
        <v>0</v>
      </c>
      <c r="M29" s="178">
        <v>30</v>
      </c>
      <c r="N29" s="178">
        <v>5</v>
      </c>
      <c r="O29" s="178">
        <v>10</v>
      </c>
      <c r="P29" s="178">
        <v>15</v>
      </c>
      <c r="Q29" s="178">
        <v>50</v>
      </c>
      <c r="R29" s="178">
        <v>10</v>
      </c>
      <c r="S29" s="178">
        <v>20</v>
      </c>
      <c r="T29" s="180">
        <v>20</v>
      </c>
    </row>
    <row r="30" spans="1:20" s="170" customFormat="1" ht="41.25" customHeight="1" x14ac:dyDescent="0.25">
      <c r="A30" s="185">
        <v>16</v>
      </c>
      <c r="B30" s="174" t="s">
        <v>85</v>
      </c>
      <c r="C30" s="175"/>
      <c r="D30" s="188"/>
      <c r="E30" s="183"/>
      <c r="F30" s="183"/>
      <c r="G30" s="183"/>
      <c r="H30" s="183"/>
      <c r="I30" s="183"/>
      <c r="J30" s="183"/>
      <c r="K30" s="183"/>
      <c r="L30" s="183"/>
      <c r="M30" s="188"/>
      <c r="N30" s="188"/>
      <c r="O30" s="188"/>
      <c r="P30" s="188"/>
      <c r="Q30" s="188"/>
      <c r="R30" s="188"/>
      <c r="S30" s="188"/>
      <c r="T30" s="190"/>
    </row>
    <row r="31" spans="1:20" s="170" customFormat="1" ht="41.25" customHeight="1" x14ac:dyDescent="0.25">
      <c r="A31" s="173"/>
      <c r="B31" s="194" t="s">
        <v>86</v>
      </c>
      <c r="C31" s="195" t="s">
        <v>87</v>
      </c>
      <c r="D31" s="178">
        <v>3</v>
      </c>
      <c r="E31" s="179">
        <v>1</v>
      </c>
      <c r="F31" s="183"/>
      <c r="G31" s="183"/>
      <c r="H31" s="179">
        <v>1</v>
      </c>
      <c r="I31" s="179">
        <v>1</v>
      </c>
      <c r="J31" s="183"/>
      <c r="K31" s="183"/>
      <c r="L31" s="179">
        <v>1</v>
      </c>
      <c r="M31" s="178">
        <v>1</v>
      </c>
      <c r="N31" s="188"/>
      <c r="O31" s="188"/>
      <c r="P31" s="178">
        <v>1</v>
      </c>
      <c r="Q31" s="178"/>
      <c r="R31" s="188"/>
      <c r="S31" s="188"/>
      <c r="T31" s="180">
        <v>3</v>
      </c>
    </row>
    <row r="32" spans="1:20" s="170" customFormat="1" ht="41.25" customHeight="1" x14ac:dyDescent="0.25">
      <c r="A32" s="185">
        <v>17</v>
      </c>
      <c r="B32" s="175" t="s">
        <v>157</v>
      </c>
      <c r="C32" s="175"/>
      <c r="D32" s="188"/>
      <c r="E32" s="183"/>
      <c r="F32" s="183"/>
      <c r="G32" s="183"/>
      <c r="H32" s="183"/>
      <c r="I32" s="183"/>
      <c r="J32" s="183"/>
      <c r="K32" s="183"/>
      <c r="L32" s="183"/>
      <c r="M32" s="188"/>
      <c r="N32" s="188"/>
      <c r="O32" s="188"/>
      <c r="P32" s="188"/>
      <c r="Q32" s="188"/>
      <c r="R32" s="188"/>
      <c r="S32" s="188"/>
      <c r="T32" s="190"/>
    </row>
    <row r="33" spans="1:20" s="170" customFormat="1" ht="56.25" customHeight="1" x14ac:dyDescent="0.25">
      <c r="A33" s="173"/>
      <c r="B33" s="175" t="s">
        <v>158</v>
      </c>
      <c r="C33" s="195" t="s">
        <v>159</v>
      </c>
      <c r="D33" s="184">
        <v>100</v>
      </c>
      <c r="E33" s="183"/>
      <c r="F33" s="183"/>
      <c r="G33" s="183"/>
      <c r="H33" s="183"/>
      <c r="I33" s="183"/>
      <c r="J33" s="183"/>
      <c r="K33" s="183"/>
      <c r="L33" s="183"/>
      <c r="M33" s="184"/>
      <c r="N33" s="188"/>
      <c r="O33" s="188"/>
      <c r="P33" s="188"/>
      <c r="Q33" s="184"/>
      <c r="R33" s="188"/>
      <c r="S33" s="188"/>
      <c r="T33" s="190">
        <v>100</v>
      </c>
    </row>
    <row r="34" spans="1:20" s="170" customFormat="1" ht="41.25" customHeight="1" x14ac:dyDescent="0.25">
      <c r="A34" s="173"/>
      <c r="B34" s="174" t="s">
        <v>90</v>
      </c>
      <c r="C34" s="175"/>
      <c r="D34" s="188"/>
      <c r="E34" s="183"/>
      <c r="F34" s="183"/>
      <c r="G34" s="183"/>
      <c r="H34" s="183"/>
      <c r="I34" s="183"/>
      <c r="J34" s="183"/>
      <c r="K34" s="183"/>
      <c r="L34" s="183"/>
      <c r="M34" s="188"/>
      <c r="N34" s="188"/>
      <c r="O34" s="188"/>
      <c r="P34" s="188"/>
      <c r="Q34" s="188"/>
      <c r="R34" s="188"/>
      <c r="S34" s="188"/>
      <c r="T34" s="190"/>
    </row>
    <row r="35" spans="1:20" s="170" customFormat="1" ht="41.25" customHeight="1" x14ac:dyDescent="0.25">
      <c r="A35" s="185">
        <v>18</v>
      </c>
      <c r="B35" s="174" t="s">
        <v>91</v>
      </c>
      <c r="C35" s="172" t="s">
        <v>59</v>
      </c>
      <c r="D35" s="178">
        <v>100</v>
      </c>
      <c r="E35" s="179">
        <v>100</v>
      </c>
      <c r="F35" s="183"/>
      <c r="G35" s="179">
        <v>100</v>
      </c>
      <c r="H35" s="183"/>
      <c r="I35" s="183"/>
      <c r="J35" s="183"/>
      <c r="K35" s="183"/>
      <c r="L35" s="183"/>
      <c r="M35" s="188"/>
      <c r="N35" s="188"/>
      <c r="O35" s="188"/>
      <c r="P35" s="188"/>
      <c r="Q35" s="188"/>
      <c r="R35" s="188"/>
      <c r="S35" s="188"/>
      <c r="T35" s="190"/>
    </row>
    <row r="36" spans="1:20" s="170" customFormat="1" ht="41.25" customHeight="1" x14ac:dyDescent="0.25">
      <c r="A36" s="185">
        <v>19</v>
      </c>
      <c r="B36" s="174" t="s">
        <v>160</v>
      </c>
      <c r="C36" s="172" t="s">
        <v>59</v>
      </c>
      <c r="D36" s="178">
        <v>100</v>
      </c>
      <c r="E36" s="179">
        <v>100</v>
      </c>
      <c r="F36" s="183"/>
      <c r="G36" s="183"/>
      <c r="H36" s="183"/>
      <c r="I36" s="179">
        <v>100</v>
      </c>
      <c r="J36" s="183"/>
      <c r="K36" s="183"/>
      <c r="L36" s="183"/>
      <c r="M36" s="178">
        <v>100</v>
      </c>
      <c r="N36" s="188"/>
      <c r="O36" s="188"/>
      <c r="P36" s="188"/>
      <c r="Q36" s="178">
        <v>100</v>
      </c>
      <c r="R36" s="188"/>
      <c r="S36" s="188"/>
      <c r="T36" s="190">
        <v>100</v>
      </c>
    </row>
  </sheetData>
  <mergeCells count="17">
    <mergeCell ref="A5:A6"/>
    <mergeCell ref="B5:B6"/>
    <mergeCell ref="C5:C6"/>
    <mergeCell ref="D5:D6"/>
    <mergeCell ref="E5:E6"/>
    <mergeCell ref="A1:T1"/>
    <mergeCell ref="A2:B2"/>
    <mergeCell ref="R2:T2"/>
    <mergeCell ref="A3:T3"/>
    <mergeCell ref="A4:T4"/>
    <mergeCell ref="R5:T5"/>
    <mergeCell ref="F5:H5"/>
    <mergeCell ref="I5:I6"/>
    <mergeCell ref="J5:L5"/>
    <mergeCell ref="M5:M6"/>
    <mergeCell ref="N5:P5"/>
    <mergeCell ref="Q5:Q6"/>
  </mergeCells>
  <pageMargins left="0.34" right="0.23" top="0.34" bottom="0.38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72"/>
  <sheetViews>
    <sheetView tabSelected="1" topLeftCell="A15" zoomScaleNormal="100" workbookViewId="0">
      <selection activeCell="D37" sqref="D37"/>
    </sheetView>
  </sheetViews>
  <sheetFormatPr defaultRowHeight="16.5" x14ac:dyDescent="0.25"/>
  <cols>
    <col min="1" max="1" width="5.28515625" style="53" customWidth="1"/>
    <col min="2" max="2" width="39.85546875" style="24" customWidth="1"/>
    <col min="3" max="3" width="11.28515625" style="24" customWidth="1"/>
    <col min="4" max="4" width="12.5703125" style="54" customWidth="1"/>
    <col min="5" max="5" width="11.42578125" style="54" customWidth="1"/>
    <col min="6" max="6" width="12.140625" style="54" customWidth="1"/>
    <col min="7" max="7" width="12.28515625" style="54" customWidth="1"/>
    <col min="8" max="8" width="12.28515625" style="94" customWidth="1"/>
    <col min="9" max="9" width="17.7109375" style="144" customWidth="1"/>
    <col min="10" max="10" width="11" style="24" bestFit="1" customWidth="1"/>
    <col min="11" max="246" width="9.140625" style="24"/>
    <col min="247" max="247" width="5.28515625" style="24" customWidth="1"/>
    <col min="248" max="248" width="31.5703125" style="24" customWidth="1"/>
    <col min="249" max="249" width="9.42578125" style="24" customWidth="1"/>
    <col min="250" max="254" width="13.7109375" style="24" customWidth="1"/>
    <col min="255" max="255" width="12.140625" style="24" customWidth="1"/>
    <col min="256" max="256" width="14.5703125" style="24" customWidth="1"/>
    <col min="257" max="257" width="16.28515625" style="24" customWidth="1"/>
    <col min="258" max="258" width="16.42578125" style="24" customWidth="1"/>
    <col min="259" max="259" width="12.28515625" style="24" customWidth="1"/>
    <col min="260" max="263" width="9.140625" style="24" customWidth="1"/>
    <col min="264" max="264" width="9.140625" style="24"/>
    <col min="265" max="266" width="11" style="24" bestFit="1" customWidth="1"/>
    <col min="267" max="502" width="9.140625" style="24"/>
    <col min="503" max="503" width="5.28515625" style="24" customWidth="1"/>
    <col min="504" max="504" width="31.5703125" style="24" customWidth="1"/>
    <col min="505" max="505" width="9.42578125" style="24" customWidth="1"/>
    <col min="506" max="510" width="13.7109375" style="24" customWidth="1"/>
    <col min="511" max="511" width="12.140625" style="24" customWidth="1"/>
    <col min="512" max="512" width="14.5703125" style="24" customWidth="1"/>
    <col min="513" max="513" width="16.28515625" style="24" customWidth="1"/>
    <col min="514" max="514" width="16.42578125" style="24" customWidth="1"/>
    <col min="515" max="515" width="12.28515625" style="24" customWidth="1"/>
    <col min="516" max="519" width="9.140625" style="24" customWidth="1"/>
    <col min="520" max="520" width="9.140625" style="24"/>
    <col min="521" max="522" width="11" style="24" bestFit="1" customWidth="1"/>
    <col min="523" max="758" width="9.140625" style="24"/>
    <col min="759" max="759" width="5.28515625" style="24" customWidth="1"/>
    <col min="760" max="760" width="31.5703125" style="24" customWidth="1"/>
    <col min="761" max="761" width="9.42578125" style="24" customWidth="1"/>
    <col min="762" max="766" width="13.7109375" style="24" customWidth="1"/>
    <col min="767" max="767" width="12.140625" style="24" customWidth="1"/>
    <col min="768" max="768" width="14.5703125" style="24" customWidth="1"/>
    <col min="769" max="769" width="16.28515625" style="24" customWidth="1"/>
    <col min="770" max="770" width="16.42578125" style="24" customWidth="1"/>
    <col min="771" max="771" width="12.28515625" style="24" customWidth="1"/>
    <col min="772" max="775" width="9.140625" style="24" customWidth="1"/>
    <col min="776" max="776" width="9.140625" style="24"/>
    <col min="777" max="778" width="11" style="24" bestFit="1" customWidth="1"/>
    <col min="779" max="1014" width="9.140625" style="24"/>
    <col min="1015" max="1015" width="5.28515625" style="24" customWidth="1"/>
    <col min="1016" max="1016" width="31.5703125" style="24" customWidth="1"/>
    <col min="1017" max="1017" width="9.42578125" style="24" customWidth="1"/>
    <col min="1018" max="1022" width="13.7109375" style="24" customWidth="1"/>
    <col min="1023" max="1023" width="12.140625" style="24" customWidth="1"/>
    <col min="1024" max="1024" width="14.5703125" style="24" customWidth="1"/>
    <col min="1025" max="1025" width="16.28515625" style="24" customWidth="1"/>
    <col min="1026" max="1026" width="16.42578125" style="24" customWidth="1"/>
    <col min="1027" max="1027" width="12.28515625" style="24" customWidth="1"/>
    <col min="1028" max="1031" width="9.140625" style="24" customWidth="1"/>
    <col min="1032" max="1032" width="9.140625" style="24"/>
    <col min="1033" max="1034" width="11" style="24" bestFit="1" customWidth="1"/>
    <col min="1035" max="1270" width="9.140625" style="24"/>
    <col min="1271" max="1271" width="5.28515625" style="24" customWidth="1"/>
    <col min="1272" max="1272" width="31.5703125" style="24" customWidth="1"/>
    <col min="1273" max="1273" width="9.42578125" style="24" customWidth="1"/>
    <col min="1274" max="1278" width="13.7109375" style="24" customWidth="1"/>
    <col min="1279" max="1279" width="12.140625" style="24" customWidth="1"/>
    <col min="1280" max="1280" width="14.5703125" style="24" customWidth="1"/>
    <col min="1281" max="1281" width="16.28515625" style="24" customWidth="1"/>
    <col min="1282" max="1282" width="16.42578125" style="24" customWidth="1"/>
    <col min="1283" max="1283" width="12.28515625" style="24" customWidth="1"/>
    <col min="1284" max="1287" width="9.140625" style="24" customWidth="1"/>
    <col min="1288" max="1288" width="9.140625" style="24"/>
    <col min="1289" max="1290" width="11" style="24" bestFit="1" customWidth="1"/>
    <col min="1291" max="1526" width="9.140625" style="24"/>
    <col min="1527" max="1527" width="5.28515625" style="24" customWidth="1"/>
    <col min="1528" max="1528" width="31.5703125" style="24" customWidth="1"/>
    <col min="1529" max="1529" width="9.42578125" style="24" customWidth="1"/>
    <col min="1530" max="1534" width="13.7109375" style="24" customWidth="1"/>
    <col min="1535" max="1535" width="12.140625" style="24" customWidth="1"/>
    <col min="1536" max="1536" width="14.5703125" style="24" customWidth="1"/>
    <col min="1537" max="1537" width="16.28515625" style="24" customWidth="1"/>
    <col min="1538" max="1538" width="16.42578125" style="24" customWidth="1"/>
    <col min="1539" max="1539" width="12.28515625" style="24" customWidth="1"/>
    <col min="1540" max="1543" width="9.140625" style="24" customWidth="1"/>
    <col min="1544" max="1544" width="9.140625" style="24"/>
    <col min="1545" max="1546" width="11" style="24" bestFit="1" customWidth="1"/>
    <col min="1547" max="1782" width="9.140625" style="24"/>
    <col min="1783" max="1783" width="5.28515625" style="24" customWidth="1"/>
    <col min="1784" max="1784" width="31.5703125" style="24" customWidth="1"/>
    <col min="1785" max="1785" width="9.42578125" style="24" customWidth="1"/>
    <col min="1786" max="1790" width="13.7109375" style="24" customWidth="1"/>
    <col min="1791" max="1791" width="12.140625" style="24" customWidth="1"/>
    <col min="1792" max="1792" width="14.5703125" style="24" customWidth="1"/>
    <col min="1793" max="1793" width="16.28515625" style="24" customWidth="1"/>
    <col min="1794" max="1794" width="16.42578125" style="24" customWidth="1"/>
    <col min="1795" max="1795" width="12.28515625" style="24" customWidth="1"/>
    <col min="1796" max="1799" width="9.140625" style="24" customWidth="1"/>
    <col min="1800" max="1800" width="9.140625" style="24"/>
    <col min="1801" max="1802" width="11" style="24" bestFit="1" customWidth="1"/>
    <col min="1803" max="2038" width="9.140625" style="24"/>
    <col min="2039" max="2039" width="5.28515625" style="24" customWidth="1"/>
    <col min="2040" max="2040" width="31.5703125" style="24" customWidth="1"/>
    <col min="2041" max="2041" width="9.42578125" style="24" customWidth="1"/>
    <col min="2042" max="2046" width="13.7109375" style="24" customWidth="1"/>
    <col min="2047" max="2047" width="12.140625" style="24" customWidth="1"/>
    <col min="2048" max="2048" width="14.5703125" style="24" customWidth="1"/>
    <col min="2049" max="2049" width="16.28515625" style="24" customWidth="1"/>
    <col min="2050" max="2050" width="16.42578125" style="24" customWidth="1"/>
    <col min="2051" max="2051" width="12.28515625" style="24" customWidth="1"/>
    <col min="2052" max="2055" width="9.140625" style="24" customWidth="1"/>
    <col min="2056" max="2056" width="9.140625" style="24"/>
    <col min="2057" max="2058" width="11" style="24" bestFit="1" customWidth="1"/>
    <col min="2059" max="2294" width="9.140625" style="24"/>
    <col min="2295" max="2295" width="5.28515625" style="24" customWidth="1"/>
    <col min="2296" max="2296" width="31.5703125" style="24" customWidth="1"/>
    <col min="2297" max="2297" width="9.42578125" style="24" customWidth="1"/>
    <col min="2298" max="2302" width="13.7109375" style="24" customWidth="1"/>
    <col min="2303" max="2303" width="12.140625" style="24" customWidth="1"/>
    <col min="2304" max="2304" width="14.5703125" style="24" customWidth="1"/>
    <col min="2305" max="2305" width="16.28515625" style="24" customWidth="1"/>
    <col min="2306" max="2306" width="16.42578125" style="24" customWidth="1"/>
    <col min="2307" max="2307" width="12.28515625" style="24" customWidth="1"/>
    <col min="2308" max="2311" width="9.140625" style="24" customWidth="1"/>
    <col min="2312" max="2312" width="9.140625" style="24"/>
    <col min="2313" max="2314" width="11" style="24" bestFit="1" customWidth="1"/>
    <col min="2315" max="2550" width="9.140625" style="24"/>
    <col min="2551" max="2551" width="5.28515625" style="24" customWidth="1"/>
    <col min="2552" max="2552" width="31.5703125" style="24" customWidth="1"/>
    <col min="2553" max="2553" width="9.42578125" style="24" customWidth="1"/>
    <col min="2554" max="2558" width="13.7109375" style="24" customWidth="1"/>
    <col min="2559" max="2559" width="12.140625" style="24" customWidth="1"/>
    <col min="2560" max="2560" width="14.5703125" style="24" customWidth="1"/>
    <col min="2561" max="2561" width="16.28515625" style="24" customWidth="1"/>
    <col min="2562" max="2562" width="16.42578125" style="24" customWidth="1"/>
    <col min="2563" max="2563" width="12.28515625" style="24" customWidth="1"/>
    <col min="2564" max="2567" width="9.140625" style="24" customWidth="1"/>
    <col min="2568" max="2568" width="9.140625" style="24"/>
    <col min="2569" max="2570" width="11" style="24" bestFit="1" customWidth="1"/>
    <col min="2571" max="2806" width="9.140625" style="24"/>
    <col min="2807" max="2807" width="5.28515625" style="24" customWidth="1"/>
    <col min="2808" max="2808" width="31.5703125" style="24" customWidth="1"/>
    <col min="2809" max="2809" width="9.42578125" style="24" customWidth="1"/>
    <col min="2810" max="2814" width="13.7109375" style="24" customWidth="1"/>
    <col min="2815" max="2815" width="12.140625" style="24" customWidth="1"/>
    <col min="2816" max="2816" width="14.5703125" style="24" customWidth="1"/>
    <col min="2817" max="2817" width="16.28515625" style="24" customWidth="1"/>
    <col min="2818" max="2818" width="16.42578125" style="24" customWidth="1"/>
    <col min="2819" max="2819" width="12.28515625" style="24" customWidth="1"/>
    <col min="2820" max="2823" width="9.140625" style="24" customWidth="1"/>
    <col min="2824" max="2824" width="9.140625" style="24"/>
    <col min="2825" max="2826" width="11" style="24" bestFit="1" customWidth="1"/>
    <col min="2827" max="3062" width="9.140625" style="24"/>
    <col min="3063" max="3063" width="5.28515625" style="24" customWidth="1"/>
    <col min="3064" max="3064" width="31.5703125" style="24" customWidth="1"/>
    <col min="3065" max="3065" width="9.42578125" style="24" customWidth="1"/>
    <col min="3066" max="3070" width="13.7109375" style="24" customWidth="1"/>
    <col min="3071" max="3071" width="12.140625" style="24" customWidth="1"/>
    <col min="3072" max="3072" width="14.5703125" style="24" customWidth="1"/>
    <col min="3073" max="3073" width="16.28515625" style="24" customWidth="1"/>
    <col min="3074" max="3074" width="16.42578125" style="24" customWidth="1"/>
    <col min="3075" max="3075" width="12.28515625" style="24" customWidth="1"/>
    <col min="3076" max="3079" width="9.140625" style="24" customWidth="1"/>
    <col min="3080" max="3080" width="9.140625" style="24"/>
    <col min="3081" max="3082" width="11" style="24" bestFit="1" customWidth="1"/>
    <col min="3083" max="3318" width="9.140625" style="24"/>
    <col min="3319" max="3319" width="5.28515625" style="24" customWidth="1"/>
    <col min="3320" max="3320" width="31.5703125" style="24" customWidth="1"/>
    <col min="3321" max="3321" width="9.42578125" style="24" customWidth="1"/>
    <col min="3322" max="3326" width="13.7109375" style="24" customWidth="1"/>
    <col min="3327" max="3327" width="12.140625" style="24" customWidth="1"/>
    <col min="3328" max="3328" width="14.5703125" style="24" customWidth="1"/>
    <col min="3329" max="3329" width="16.28515625" style="24" customWidth="1"/>
    <col min="3330" max="3330" width="16.42578125" style="24" customWidth="1"/>
    <col min="3331" max="3331" width="12.28515625" style="24" customWidth="1"/>
    <col min="3332" max="3335" width="9.140625" style="24" customWidth="1"/>
    <col min="3336" max="3336" width="9.140625" style="24"/>
    <col min="3337" max="3338" width="11" style="24" bestFit="1" customWidth="1"/>
    <col min="3339" max="3574" width="9.140625" style="24"/>
    <col min="3575" max="3575" width="5.28515625" style="24" customWidth="1"/>
    <col min="3576" max="3576" width="31.5703125" style="24" customWidth="1"/>
    <col min="3577" max="3577" width="9.42578125" style="24" customWidth="1"/>
    <col min="3578" max="3582" width="13.7109375" style="24" customWidth="1"/>
    <col min="3583" max="3583" width="12.140625" style="24" customWidth="1"/>
    <col min="3584" max="3584" width="14.5703125" style="24" customWidth="1"/>
    <col min="3585" max="3585" width="16.28515625" style="24" customWidth="1"/>
    <col min="3586" max="3586" width="16.42578125" style="24" customWidth="1"/>
    <col min="3587" max="3587" width="12.28515625" style="24" customWidth="1"/>
    <col min="3588" max="3591" width="9.140625" style="24" customWidth="1"/>
    <col min="3592" max="3592" width="9.140625" style="24"/>
    <col min="3593" max="3594" width="11" style="24" bestFit="1" customWidth="1"/>
    <col min="3595" max="3830" width="9.140625" style="24"/>
    <col min="3831" max="3831" width="5.28515625" style="24" customWidth="1"/>
    <col min="3832" max="3832" width="31.5703125" style="24" customWidth="1"/>
    <col min="3833" max="3833" width="9.42578125" style="24" customWidth="1"/>
    <col min="3834" max="3838" width="13.7109375" style="24" customWidth="1"/>
    <col min="3839" max="3839" width="12.140625" style="24" customWidth="1"/>
    <col min="3840" max="3840" width="14.5703125" style="24" customWidth="1"/>
    <col min="3841" max="3841" width="16.28515625" style="24" customWidth="1"/>
    <col min="3842" max="3842" width="16.42578125" style="24" customWidth="1"/>
    <col min="3843" max="3843" width="12.28515625" style="24" customWidth="1"/>
    <col min="3844" max="3847" width="9.140625" style="24" customWidth="1"/>
    <col min="3848" max="3848" width="9.140625" style="24"/>
    <col min="3849" max="3850" width="11" style="24" bestFit="1" customWidth="1"/>
    <col min="3851" max="4086" width="9.140625" style="24"/>
    <col min="4087" max="4087" width="5.28515625" style="24" customWidth="1"/>
    <col min="4088" max="4088" width="31.5703125" style="24" customWidth="1"/>
    <col min="4089" max="4089" width="9.42578125" style="24" customWidth="1"/>
    <col min="4090" max="4094" width="13.7109375" style="24" customWidth="1"/>
    <col min="4095" max="4095" width="12.140625" style="24" customWidth="1"/>
    <col min="4096" max="4096" width="14.5703125" style="24" customWidth="1"/>
    <col min="4097" max="4097" width="16.28515625" style="24" customWidth="1"/>
    <col min="4098" max="4098" width="16.42578125" style="24" customWidth="1"/>
    <col min="4099" max="4099" width="12.28515625" style="24" customWidth="1"/>
    <col min="4100" max="4103" width="9.140625" style="24" customWidth="1"/>
    <col min="4104" max="4104" width="9.140625" style="24"/>
    <col min="4105" max="4106" width="11" style="24" bestFit="1" customWidth="1"/>
    <col min="4107" max="4342" width="9.140625" style="24"/>
    <col min="4343" max="4343" width="5.28515625" style="24" customWidth="1"/>
    <col min="4344" max="4344" width="31.5703125" style="24" customWidth="1"/>
    <col min="4345" max="4345" width="9.42578125" style="24" customWidth="1"/>
    <col min="4346" max="4350" width="13.7109375" style="24" customWidth="1"/>
    <col min="4351" max="4351" width="12.140625" style="24" customWidth="1"/>
    <col min="4352" max="4352" width="14.5703125" style="24" customWidth="1"/>
    <col min="4353" max="4353" width="16.28515625" style="24" customWidth="1"/>
    <col min="4354" max="4354" width="16.42578125" style="24" customWidth="1"/>
    <col min="4355" max="4355" width="12.28515625" style="24" customWidth="1"/>
    <col min="4356" max="4359" width="9.140625" style="24" customWidth="1"/>
    <col min="4360" max="4360" width="9.140625" style="24"/>
    <col min="4361" max="4362" width="11" style="24" bestFit="1" customWidth="1"/>
    <col min="4363" max="4598" width="9.140625" style="24"/>
    <col min="4599" max="4599" width="5.28515625" style="24" customWidth="1"/>
    <col min="4600" max="4600" width="31.5703125" style="24" customWidth="1"/>
    <col min="4601" max="4601" width="9.42578125" style="24" customWidth="1"/>
    <col min="4602" max="4606" width="13.7109375" style="24" customWidth="1"/>
    <col min="4607" max="4607" width="12.140625" style="24" customWidth="1"/>
    <col min="4608" max="4608" width="14.5703125" style="24" customWidth="1"/>
    <col min="4609" max="4609" width="16.28515625" style="24" customWidth="1"/>
    <col min="4610" max="4610" width="16.42578125" style="24" customWidth="1"/>
    <col min="4611" max="4611" width="12.28515625" style="24" customWidth="1"/>
    <col min="4612" max="4615" width="9.140625" style="24" customWidth="1"/>
    <col min="4616" max="4616" width="9.140625" style="24"/>
    <col min="4617" max="4618" width="11" style="24" bestFit="1" customWidth="1"/>
    <col min="4619" max="4854" width="9.140625" style="24"/>
    <col min="4855" max="4855" width="5.28515625" style="24" customWidth="1"/>
    <col min="4856" max="4856" width="31.5703125" style="24" customWidth="1"/>
    <col min="4857" max="4857" width="9.42578125" style="24" customWidth="1"/>
    <col min="4858" max="4862" width="13.7109375" style="24" customWidth="1"/>
    <col min="4863" max="4863" width="12.140625" style="24" customWidth="1"/>
    <col min="4864" max="4864" width="14.5703125" style="24" customWidth="1"/>
    <col min="4865" max="4865" width="16.28515625" style="24" customWidth="1"/>
    <col min="4866" max="4866" width="16.42578125" style="24" customWidth="1"/>
    <col min="4867" max="4867" width="12.28515625" style="24" customWidth="1"/>
    <col min="4868" max="4871" width="9.140625" style="24" customWidth="1"/>
    <col min="4872" max="4872" width="9.140625" style="24"/>
    <col min="4873" max="4874" width="11" style="24" bestFit="1" customWidth="1"/>
    <col min="4875" max="5110" width="9.140625" style="24"/>
    <col min="5111" max="5111" width="5.28515625" style="24" customWidth="1"/>
    <col min="5112" max="5112" width="31.5703125" style="24" customWidth="1"/>
    <col min="5113" max="5113" width="9.42578125" style="24" customWidth="1"/>
    <col min="5114" max="5118" width="13.7109375" style="24" customWidth="1"/>
    <col min="5119" max="5119" width="12.140625" style="24" customWidth="1"/>
    <col min="5120" max="5120" width="14.5703125" style="24" customWidth="1"/>
    <col min="5121" max="5121" width="16.28515625" style="24" customWidth="1"/>
    <col min="5122" max="5122" width="16.42578125" style="24" customWidth="1"/>
    <col min="5123" max="5123" width="12.28515625" style="24" customWidth="1"/>
    <col min="5124" max="5127" width="9.140625" style="24" customWidth="1"/>
    <col min="5128" max="5128" width="9.140625" style="24"/>
    <col min="5129" max="5130" width="11" style="24" bestFit="1" customWidth="1"/>
    <col min="5131" max="5366" width="9.140625" style="24"/>
    <col min="5367" max="5367" width="5.28515625" style="24" customWidth="1"/>
    <col min="5368" max="5368" width="31.5703125" style="24" customWidth="1"/>
    <col min="5369" max="5369" width="9.42578125" style="24" customWidth="1"/>
    <col min="5370" max="5374" width="13.7109375" style="24" customWidth="1"/>
    <col min="5375" max="5375" width="12.140625" style="24" customWidth="1"/>
    <col min="5376" max="5376" width="14.5703125" style="24" customWidth="1"/>
    <col min="5377" max="5377" width="16.28515625" style="24" customWidth="1"/>
    <col min="5378" max="5378" width="16.42578125" style="24" customWidth="1"/>
    <col min="5379" max="5379" width="12.28515625" style="24" customWidth="1"/>
    <col min="5380" max="5383" width="9.140625" style="24" customWidth="1"/>
    <col min="5384" max="5384" width="9.140625" style="24"/>
    <col min="5385" max="5386" width="11" style="24" bestFit="1" customWidth="1"/>
    <col min="5387" max="5622" width="9.140625" style="24"/>
    <col min="5623" max="5623" width="5.28515625" style="24" customWidth="1"/>
    <col min="5624" max="5624" width="31.5703125" style="24" customWidth="1"/>
    <col min="5625" max="5625" width="9.42578125" style="24" customWidth="1"/>
    <col min="5626" max="5630" width="13.7109375" style="24" customWidth="1"/>
    <col min="5631" max="5631" width="12.140625" style="24" customWidth="1"/>
    <col min="5632" max="5632" width="14.5703125" style="24" customWidth="1"/>
    <col min="5633" max="5633" width="16.28515625" style="24" customWidth="1"/>
    <col min="5634" max="5634" width="16.42578125" style="24" customWidth="1"/>
    <col min="5635" max="5635" width="12.28515625" style="24" customWidth="1"/>
    <col min="5636" max="5639" width="9.140625" style="24" customWidth="1"/>
    <col min="5640" max="5640" width="9.140625" style="24"/>
    <col min="5641" max="5642" width="11" style="24" bestFit="1" customWidth="1"/>
    <col min="5643" max="5878" width="9.140625" style="24"/>
    <col min="5879" max="5879" width="5.28515625" style="24" customWidth="1"/>
    <col min="5880" max="5880" width="31.5703125" style="24" customWidth="1"/>
    <col min="5881" max="5881" width="9.42578125" style="24" customWidth="1"/>
    <col min="5882" max="5886" width="13.7109375" style="24" customWidth="1"/>
    <col min="5887" max="5887" width="12.140625" style="24" customWidth="1"/>
    <col min="5888" max="5888" width="14.5703125" style="24" customWidth="1"/>
    <col min="5889" max="5889" width="16.28515625" style="24" customWidth="1"/>
    <col min="5890" max="5890" width="16.42578125" style="24" customWidth="1"/>
    <col min="5891" max="5891" width="12.28515625" style="24" customWidth="1"/>
    <col min="5892" max="5895" width="9.140625" style="24" customWidth="1"/>
    <col min="5896" max="5896" width="9.140625" style="24"/>
    <col min="5897" max="5898" width="11" style="24" bestFit="1" customWidth="1"/>
    <col min="5899" max="6134" width="9.140625" style="24"/>
    <col min="6135" max="6135" width="5.28515625" style="24" customWidth="1"/>
    <col min="6136" max="6136" width="31.5703125" style="24" customWidth="1"/>
    <col min="6137" max="6137" width="9.42578125" style="24" customWidth="1"/>
    <col min="6138" max="6142" width="13.7109375" style="24" customWidth="1"/>
    <col min="6143" max="6143" width="12.140625" style="24" customWidth="1"/>
    <col min="6144" max="6144" width="14.5703125" style="24" customWidth="1"/>
    <col min="6145" max="6145" width="16.28515625" style="24" customWidth="1"/>
    <col min="6146" max="6146" width="16.42578125" style="24" customWidth="1"/>
    <col min="6147" max="6147" width="12.28515625" style="24" customWidth="1"/>
    <col min="6148" max="6151" width="9.140625" style="24" customWidth="1"/>
    <col min="6152" max="6152" width="9.140625" style="24"/>
    <col min="6153" max="6154" width="11" style="24" bestFit="1" customWidth="1"/>
    <col min="6155" max="6390" width="9.140625" style="24"/>
    <col min="6391" max="6391" width="5.28515625" style="24" customWidth="1"/>
    <col min="6392" max="6392" width="31.5703125" style="24" customWidth="1"/>
    <col min="6393" max="6393" width="9.42578125" style="24" customWidth="1"/>
    <col min="6394" max="6398" width="13.7109375" style="24" customWidth="1"/>
    <col min="6399" max="6399" width="12.140625" style="24" customWidth="1"/>
    <col min="6400" max="6400" width="14.5703125" style="24" customWidth="1"/>
    <col min="6401" max="6401" width="16.28515625" style="24" customWidth="1"/>
    <col min="6402" max="6402" width="16.42578125" style="24" customWidth="1"/>
    <col min="6403" max="6403" width="12.28515625" style="24" customWidth="1"/>
    <col min="6404" max="6407" width="9.140625" style="24" customWidth="1"/>
    <col min="6408" max="6408" width="9.140625" style="24"/>
    <col min="6409" max="6410" width="11" style="24" bestFit="1" customWidth="1"/>
    <col min="6411" max="6646" width="9.140625" style="24"/>
    <col min="6647" max="6647" width="5.28515625" style="24" customWidth="1"/>
    <col min="6648" max="6648" width="31.5703125" style="24" customWidth="1"/>
    <col min="6649" max="6649" width="9.42578125" style="24" customWidth="1"/>
    <col min="6650" max="6654" width="13.7109375" style="24" customWidth="1"/>
    <col min="6655" max="6655" width="12.140625" style="24" customWidth="1"/>
    <col min="6656" max="6656" width="14.5703125" style="24" customWidth="1"/>
    <col min="6657" max="6657" width="16.28515625" style="24" customWidth="1"/>
    <col min="6658" max="6658" width="16.42578125" style="24" customWidth="1"/>
    <col min="6659" max="6659" width="12.28515625" style="24" customWidth="1"/>
    <col min="6660" max="6663" width="9.140625" style="24" customWidth="1"/>
    <col min="6664" max="6664" width="9.140625" style="24"/>
    <col min="6665" max="6666" width="11" style="24" bestFit="1" customWidth="1"/>
    <col min="6667" max="6902" width="9.140625" style="24"/>
    <col min="6903" max="6903" width="5.28515625" style="24" customWidth="1"/>
    <col min="6904" max="6904" width="31.5703125" style="24" customWidth="1"/>
    <col min="6905" max="6905" width="9.42578125" style="24" customWidth="1"/>
    <col min="6906" max="6910" width="13.7109375" style="24" customWidth="1"/>
    <col min="6911" max="6911" width="12.140625" style="24" customWidth="1"/>
    <col min="6912" max="6912" width="14.5703125" style="24" customWidth="1"/>
    <col min="6913" max="6913" width="16.28515625" style="24" customWidth="1"/>
    <col min="6914" max="6914" width="16.42578125" style="24" customWidth="1"/>
    <col min="6915" max="6915" width="12.28515625" style="24" customWidth="1"/>
    <col min="6916" max="6919" width="9.140625" style="24" customWidth="1"/>
    <col min="6920" max="6920" width="9.140625" style="24"/>
    <col min="6921" max="6922" width="11" style="24" bestFit="1" customWidth="1"/>
    <col min="6923" max="7158" width="9.140625" style="24"/>
    <col min="7159" max="7159" width="5.28515625" style="24" customWidth="1"/>
    <col min="7160" max="7160" width="31.5703125" style="24" customWidth="1"/>
    <col min="7161" max="7161" width="9.42578125" style="24" customWidth="1"/>
    <col min="7162" max="7166" width="13.7109375" style="24" customWidth="1"/>
    <col min="7167" max="7167" width="12.140625" style="24" customWidth="1"/>
    <col min="7168" max="7168" width="14.5703125" style="24" customWidth="1"/>
    <col min="7169" max="7169" width="16.28515625" style="24" customWidth="1"/>
    <col min="7170" max="7170" width="16.42578125" style="24" customWidth="1"/>
    <col min="7171" max="7171" width="12.28515625" style="24" customWidth="1"/>
    <col min="7172" max="7175" width="9.140625" style="24" customWidth="1"/>
    <col min="7176" max="7176" width="9.140625" style="24"/>
    <col min="7177" max="7178" width="11" style="24" bestFit="1" customWidth="1"/>
    <col min="7179" max="7414" width="9.140625" style="24"/>
    <col min="7415" max="7415" width="5.28515625" style="24" customWidth="1"/>
    <col min="7416" max="7416" width="31.5703125" style="24" customWidth="1"/>
    <col min="7417" max="7417" width="9.42578125" style="24" customWidth="1"/>
    <col min="7418" max="7422" width="13.7109375" style="24" customWidth="1"/>
    <col min="7423" max="7423" width="12.140625" style="24" customWidth="1"/>
    <col min="7424" max="7424" width="14.5703125" style="24" customWidth="1"/>
    <col min="7425" max="7425" width="16.28515625" style="24" customWidth="1"/>
    <col min="7426" max="7426" width="16.42578125" style="24" customWidth="1"/>
    <col min="7427" max="7427" width="12.28515625" style="24" customWidth="1"/>
    <col min="7428" max="7431" width="9.140625" style="24" customWidth="1"/>
    <col min="7432" max="7432" width="9.140625" style="24"/>
    <col min="7433" max="7434" width="11" style="24" bestFit="1" customWidth="1"/>
    <col min="7435" max="7670" width="9.140625" style="24"/>
    <col min="7671" max="7671" width="5.28515625" style="24" customWidth="1"/>
    <col min="7672" max="7672" width="31.5703125" style="24" customWidth="1"/>
    <col min="7673" max="7673" width="9.42578125" style="24" customWidth="1"/>
    <col min="7674" max="7678" width="13.7109375" style="24" customWidth="1"/>
    <col min="7679" max="7679" width="12.140625" style="24" customWidth="1"/>
    <col min="7680" max="7680" width="14.5703125" style="24" customWidth="1"/>
    <col min="7681" max="7681" width="16.28515625" style="24" customWidth="1"/>
    <col min="7682" max="7682" width="16.42578125" style="24" customWidth="1"/>
    <col min="7683" max="7683" width="12.28515625" style="24" customWidth="1"/>
    <col min="7684" max="7687" width="9.140625" style="24" customWidth="1"/>
    <col min="7688" max="7688" width="9.140625" style="24"/>
    <col min="7689" max="7690" width="11" style="24" bestFit="1" customWidth="1"/>
    <col min="7691" max="7926" width="9.140625" style="24"/>
    <col min="7927" max="7927" width="5.28515625" style="24" customWidth="1"/>
    <col min="7928" max="7928" width="31.5703125" style="24" customWidth="1"/>
    <col min="7929" max="7929" width="9.42578125" style="24" customWidth="1"/>
    <col min="7930" max="7934" width="13.7109375" style="24" customWidth="1"/>
    <col min="7935" max="7935" width="12.140625" style="24" customWidth="1"/>
    <col min="7936" max="7936" width="14.5703125" style="24" customWidth="1"/>
    <col min="7937" max="7937" width="16.28515625" style="24" customWidth="1"/>
    <col min="7938" max="7938" width="16.42578125" style="24" customWidth="1"/>
    <col min="7939" max="7939" width="12.28515625" style="24" customWidth="1"/>
    <col min="7940" max="7943" width="9.140625" style="24" customWidth="1"/>
    <col min="7944" max="7944" width="9.140625" style="24"/>
    <col min="7945" max="7946" width="11" style="24" bestFit="1" customWidth="1"/>
    <col min="7947" max="8182" width="9.140625" style="24"/>
    <col min="8183" max="8183" width="5.28515625" style="24" customWidth="1"/>
    <col min="8184" max="8184" width="31.5703125" style="24" customWidth="1"/>
    <col min="8185" max="8185" width="9.42578125" style="24" customWidth="1"/>
    <col min="8186" max="8190" width="13.7109375" style="24" customWidth="1"/>
    <col min="8191" max="8191" width="12.140625" style="24" customWidth="1"/>
    <col min="8192" max="8192" width="14.5703125" style="24" customWidth="1"/>
    <col min="8193" max="8193" width="16.28515625" style="24" customWidth="1"/>
    <col min="8194" max="8194" width="16.42578125" style="24" customWidth="1"/>
    <col min="8195" max="8195" width="12.28515625" style="24" customWidth="1"/>
    <col min="8196" max="8199" width="9.140625" style="24" customWidth="1"/>
    <col min="8200" max="8200" width="9.140625" style="24"/>
    <col min="8201" max="8202" width="11" style="24" bestFit="1" customWidth="1"/>
    <col min="8203" max="8438" width="9.140625" style="24"/>
    <col min="8439" max="8439" width="5.28515625" style="24" customWidth="1"/>
    <col min="8440" max="8440" width="31.5703125" style="24" customWidth="1"/>
    <col min="8441" max="8441" width="9.42578125" style="24" customWidth="1"/>
    <col min="8442" max="8446" width="13.7109375" style="24" customWidth="1"/>
    <col min="8447" max="8447" width="12.140625" style="24" customWidth="1"/>
    <col min="8448" max="8448" width="14.5703125" style="24" customWidth="1"/>
    <col min="8449" max="8449" width="16.28515625" style="24" customWidth="1"/>
    <col min="8450" max="8450" width="16.42578125" style="24" customWidth="1"/>
    <col min="8451" max="8451" width="12.28515625" style="24" customWidth="1"/>
    <col min="8452" max="8455" width="9.140625" style="24" customWidth="1"/>
    <col min="8456" max="8456" width="9.140625" style="24"/>
    <col min="8457" max="8458" width="11" style="24" bestFit="1" customWidth="1"/>
    <col min="8459" max="8694" width="9.140625" style="24"/>
    <col min="8695" max="8695" width="5.28515625" style="24" customWidth="1"/>
    <col min="8696" max="8696" width="31.5703125" style="24" customWidth="1"/>
    <col min="8697" max="8697" width="9.42578125" style="24" customWidth="1"/>
    <col min="8698" max="8702" width="13.7109375" style="24" customWidth="1"/>
    <col min="8703" max="8703" width="12.140625" style="24" customWidth="1"/>
    <col min="8704" max="8704" width="14.5703125" style="24" customWidth="1"/>
    <col min="8705" max="8705" width="16.28515625" style="24" customWidth="1"/>
    <col min="8706" max="8706" width="16.42578125" style="24" customWidth="1"/>
    <col min="8707" max="8707" width="12.28515625" style="24" customWidth="1"/>
    <col min="8708" max="8711" width="9.140625" style="24" customWidth="1"/>
    <col min="8712" max="8712" width="9.140625" style="24"/>
    <col min="8713" max="8714" width="11" style="24" bestFit="1" customWidth="1"/>
    <col min="8715" max="8950" width="9.140625" style="24"/>
    <col min="8951" max="8951" width="5.28515625" style="24" customWidth="1"/>
    <col min="8952" max="8952" width="31.5703125" style="24" customWidth="1"/>
    <col min="8953" max="8953" width="9.42578125" style="24" customWidth="1"/>
    <col min="8954" max="8958" width="13.7109375" style="24" customWidth="1"/>
    <col min="8959" max="8959" width="12.140625" style="24" customWidth="1"/>
    <col min="8960" max="8960" width="14.5703125" style="24" customWidth="1"/>
    <col min="8961" max="8961" width="16.28515625" style="24" customWidth="1"/>
    <col min="8962" max="8962" width="16.42578125" style="24" customWidth="1"/>
    <col min="8963" max="8963" width="12.28515625" style="24" customWidth="1"/>
    <col min="8964" max="8967" width="9.140625" style="24" customWidth="1"/>
    <col min="8968" max="8968" width="9.140625" style="24"/>
    <col min="8969" max="8970" width="11" style="24" bestFit="1" customWidth="1"/>
    <col min="8971" max="9206" width="9.140625" style="24"/>
    <col min="9207" max="9207" width="5.28515625" style="24" customWidth="1"/>
    <col min="9208" max="9208" width="31.5703125" style="24" customWidth="1"/>
    <col min="9209" max="9209" width="9.42578125" style="24" customWidth="1"/>
    <col min="9210" max="9214" width="13.7109375" style="24" customWidth="1"/>
    <col min="9215" max="9215" width="12.140625" style="24" customWidth="1"/>
    <col min="9216" max="9216" width="14.5703125" style="24" customWidth="1"/>
    <col min="9217" max="9217" width="16.28515625" style="24" customWidth="1"/>
    <col min="9218" max="9218" width="16.42578125" style="24" customWidth="1"/>
    <col min="9219" max="9219" width="12.28515625" style="24" customWidth="1"/>
    <col min="9220" max="9223" width="9.140625" style="24" customWidth="1"/>
    <col min="9224" max="9224" width="9.140625" style="24"/>
    <col min="9225" max="9226" width="11" style="24" bestFit="1" customWidth="1"/>
    <col min="9227" max="9462" width="9.140625" style="24"/>
    <col min="9463" max="9463" width="5.28515625" style="24" customWidth="1"/>
    <col min="9464" max="9464" width="31.5703125" style="24" customWidth="1"/>
    <col min="9465" max="9465" width="9.42578125" style="24" customWidth="1"/>
    <col min="9466" max="9470" width="13.7109375" style="24" customWidth="1"/>
    <col min="9471" max="9471" width="12.140625" style="24" customWidth="1"/>
    <col min="9472" max="9472" width="14.5703125" style="24" customWidth="1"/>
    <col min="9473" max="9473" width="16.28515625" style="24" customWidth="1"/>
    <col min="9474" max="9474" width="16.42578125" style="24" customWidth="1"/>
    <col min="9475" max="9475" width="12.28515625" style="24" customWidth="1"/>
    <col min="9476" max="9479" width="9.140625" style="24" customWidth="1"/>
    <col min="9480" max="9480" width="9.140625" style="24"/>
    <col min="9481" max="9482" width="11" style="24" bestFit="1" customWidth="1"/>
    <col min="9483" max="9718" width="9.140625" style="24"/>
    <col min="9719" max="9719" width="5.28515625" style="24" customWidth="1"/>
    <col min="9720" max="9720" width="31.5703125" style="24" customWidth="1"/>
    <col min="9721" max="9721" width="9.42578125" style="24" customWidth="1"/>
    <col min="9722" max="9726" width="13.7109375" style="24" customWidth="1"/>
    <col min="9727" max="9727" width="12.140625" style="24" customWidth="1"/>
    <col min="9728" max="9728" width="14.5703125" style="24" customWidth="1"/>
    <col min="9729" max="9729" width="16.28515625" style="24" customWidth="1"/>
    <col min="9730" max="9730" width="16.42578125" style="24" customWidth="1"/>
    <col min="9731" max="9731" width="12.28515625" style="24" customWidth="1"/>
    <col min="9732" max="9735" width="9.140625" style="24" customWidth="1"/>
    <col min="9736" max="9736" width="9.140625" style="24"/>
    <col min="9737" max="9738" width="11" style="24" bestFit="1" customWidth="1"/>
    <col min="9739" max="9974" width="9.140625" style="24"/>
    <col min="9975" max="9975" width="5.28515625" style="24" customWidth="1"/>
    <col min="9976" max="9976" width="31.5703125" style="24" customWidth="1"/>
    <col min="9977" max="9977" width="9.42578125" style="24" customWidth="1"/>
    <col min="9978" max="9982" width="13.7109375" style="24" customWidth="1"/>
    <col min="9983" max="9983" width="12.140625" style="24" customWidth="1"/>
    <col min="9984" max="9984" width="14.5703125" style="24" customWidth="1"/>
    <col min="9985" max="9985" width="16.28515625" style="24" customWidth="1"/>
    <col min="9986" max="9986" width="16.42578125" style="24" customWidth="1"/>
    <col min="9987" max="9987" width="12.28515625" style="24" customWidth="1"/>
    <col min="9988" max="9991" width="9.140625" style="24" customWidth="1"/>
    <col min="9992" max="9992" width="9.140625" style="24"/>
    <col min="9993" max="9994" width="11" style="24" bestFit="1" customWidth="1"/>
    <col min="9995" max="10230" width="9.140625" style="24"/>
    <col min="10231" max="10231" width="5.28515625" style="24" customWidth="1"/>
    <col min="10232" max="10232" width="31.5703125" style="24" customWidth="1"/>
    <col min="10233" max="10233" width="9.42578125" style="24" customWidth="1"/>
    <col min="10234" max="10238" width="13.7109375" style="24" customWidth="1"/>
    <col min="10239" max="10239" width="12.140625" style="24" customWidth="1"/>
    <col min="10240" max="10240" width="14.5703125" style="24" customWidth="1"/>
    <col min="10241" max="10241" width="16.28515625" style="24" customWidth="1"/>
    <col min="10242" max="10242" width="16.42578125" style="24" customWidth="1"/>
    <col min="10243" max="10243" width="12.28515625" style="24" customWidth="1"/>
    <col min="10244" max="10247" width="9.140625" style="24" customWidth="1"/>
    <col min="10248" max="10248" width="9.140625" style="24"/>
    <col min="10249" max="10250" width="11" style="24" bestFit="1" customWidth="1"/>
    <col min="10251" max="10486" width="9.140625" style="24"/>
    <col min="10487" max="10487" width="5.28515625" style="24" customWidth="1"/>
    <col min="10488" max="10488" width="31.5703125" style="24" customWidth="1"/>
    <col min="10489" max="10489" width="9.42578125" style="24" customWidth="1"/>
    <col min="10490" max="10494" width="13.7109375" style="24" customWidth="1"/>
    <col min="10495" max="10495" width="12.140625" style="24" customWidth="1"/>
    <col min="10496" max="10496" width="14.5703125" style="24" customWidth="1"/>
    <col min="10497" max="10497" width="16.28515625" style="24" customWidth="1"/>
    <col min="10498" max="10498" width="16.42578125" style="24" customWidth="1"/>
    <col min="10499" max="10499" width="12.28515625" style="24" customWidth="1"/>
    <col min="10500" max="10503" width="9.140625" style="24" customWidth="1"/>
    <col min="10504" max="10504" width="9.140625" style="24"/>
    <col min="10505" max="10506" width="11" style="24" bestFit="1" customWidth="1"/>
    <col min="10507" max="10742" width="9.140625" style="24"/>
    <col min="10743" max="10743" width="5.28515625" style="24" customWidth="1"/>
    <col min="10744" max="10744" width="31.5703125" style="24" customWidth="1"/>
    <col min="10745" max="10745" width="9.42578125" style="24" customWidth="1"/>
    <col min="10746" max="10750" width="13.7109375" style="24" customWidth="1"/>
    <col min="10751" max="10751" width="12.140625" style="24" customWidth="1"/>
    <col min="10752" max="10752" width="14.5703125" style="24" customWidth="1"/>
    <col min="10753" max="10753" width="16.28515625" style="24" customWidth="1"/>
    <col min="10754" max="10754" width="16.42578125" style="24" customWidth="1"/>
    <col min="10755" max="10755" width="12.28515625" style="24" customWidth="1"/>
    <col min="10756" max="10759" width="9.140625" style="24" customWidth="1"/>
    <col min="10760" max="10760" width="9.140625" style="24"/>
    <col min="10761" max="10762" width="11" style="24" bestFit="1" customWidth="1"/>
    <col min="10763" max="10998" width="9.140625" style="24"/>
    <col min="10999" max="10999" width="5.28515625" style="24" customWidth="1"/>
    <col min="11000" max="11000" width="31.5703125" style="24" customWidth="1"/>
    <col min="11001" max="11001" width="9.42578125" style="24" customWidth="1"/>
    <col min="11002" max="11006" width="13.7109375" style="24" customWidth="1"/>
    <col min="11007" max="11007" width="12.140625" style="24" customWidth="1"/>
    <col min="11008" max="11008" width="14.5703125" style="24" customWidth="1"/>
    <col min="11009" max="11009" width="16.28515625" style="24" customWidth="1"/>
    <col min="11010" max="11010" width="16.42578125" style="24" customWidth="1"/>
    <col min="11011" max="11011" width="12.28515625" style="24" customWidth="1"/>
    <col min="11012" max="11015" width="9.140625" style="24" customWidth="1"/>
    <col min="11016" max="11016" width="9.140625" style="24"/>
    <col min="11017" max="11018" width="11" style="24" bestFit="1" customWidth="1"/>
    <col min="11019" max="11254" width="9.140625" style="24"/>
    <col min="11255" max="11255" width="5.28515625" style="24" customWidth="1"/>
    <col min="11256" max="11256" width="31.5703125" style="24" customWidth="1"/>
    <col min="11257" max="11257" width="9.42578125" style="24" customWidth="1"/>
    <col min="11258" max="11262" width="13.7109375" style="24" customWidth="1"/>
    <col min="11263" max="11263" width="12.140625" style="24" customWidth="1"/>
    <col min="11264" max="11264" width="14.5703125" style="24" customWidth="1"/>
    <col min="11265" max="11265" width="16.28515625" style="24" customWidth="1"/>
    <col min="11266" max="11266" width="16.42578125" style="24" customWidth="1"/>
    <col min="11267" max="11267" width="12.28515625" style="24" customWidth="1"/>
    <col min="11268" max="11271" width="9.140625" style="24" customWidth="1"/>
    <col min="11272" max="11272" width="9.140625" style="24"/>
    <col min="11273" max="11274" width="11" style="24" bestFit="1" customWidth="1"/>
    <col min="11275" max="11510" width="9.140625" style="24"/>
    <col min="11511" max="11511" width="5.28515625" style="24" customWidth="1"/>
    <col min="11512" max="11512" width="31.5703125" style="24" customWidth="1"/>
    <col min="11513" max="11513" width="9.42578125" style="24" customWidth="1"/>
    <col min="11514" max="11518" width="13.7109375" style="24" customWidth="1"/>
    <col min="11519" max="11519" width="12.140625" style="24" customWidth="1"/>
    <col min="11520" max="11520" width="14.5703125" style="24" customWidth="1"/>
    <col min="11521" max="11521" width="16.28515625" style="24" customWidth="1"/>
    <col min="11522" max="11522" width="16.42578125" style="24" customWidth="1"/>
    <col min="11523" max="11523" width="12.28515625" style="24" customWidth="1"/>
    <col min="11524" max="11527" width="9.140625" style="24" customWidth="1"/>
    <col min="11528" max="11528" width="9.140625" style="24"/>
    <col min="11529" max="11530" width="11" style="24" bestFit="1" customWidth="1"/>
    <col min="11531" max="11766" width="9.140625" style="24"/>
    <col min="11767" max="11767" width="5.28515625" style="24" customWidth="1"/>
    <col min="11768" max="11768" width="31.5703125" style="24" customWidth="1"/>
    <col min="11769" max="11769" width="9.42578125" style="24" customWidth="1"/>
    <col min="11770" max="11774" width="13.7109375" style="24" customWidth="1"/>
    <col min="11775" max="11775" width="12.140625" style="24" customWidth="1"/>
    <col min="11776" max="11776" width="14.5703125" style="24" customWidth="1"/>
    <col min="11777" max="11777" width="16.28515625" style="24" customWidth="1"/>
    <col min="11778" max="11778" width="16.42578125" style="24" customWidth="1"/>
    <col min="11779" max="11779" width="12.28515625" style="24" customWidth="1"/>
    <col min="11780" max="11783" width="9.140625" style="24" customWidth="1"/>
    <col min="11784" max="11784" width="9.140625" style="24"/>
    <col min="11785" max="11786" width="11" style="24" bestFit="1" customWidth="1"/>
    <col min="11787" max="12022" width="9.140625" style="24"/>
    <col min="12023" max="12023" width="5.28515625" style="24" customWidth="1"/>
    <col min="12024" max="12024" width="31.5703125" style="24" customWidth="1"/>
    <col min="12025" max="12025" width="9.42578125" style="24" customWidth="1"/>
    <col min="12026" max="12030" width="13.7109375" style="24" customWidth="1"/>
    <col min="12031" max="12031" width="12.140625" style="24" customWidth="1"/>
    <col min="12032" max="12032" width="14.5703125" style="24" customWidth="1"/>
    <col min="12033" max="12033" width="16.28515625" style="24" customWidth="1"/>
    <col min="12034" max="12034" width="16.42578125" style="24" customWidth="1"/>
    <col min="12035" max="12035" width="12.28515625" style="24" customWidth="1"/>
    <col min="12036" max="12039" width="9.140625" style="24" customWidth="1"/>
    <col min="12040" max="12040" width="9.140625" style="24"/>
    <col min="12041" max="12042" width="11" style="24" bestFit="1" customWidth="1"/>
    <col min="12043" max="12278" width="9.140625" style="24"/>
    <col min="12279" max="12279" width="5.28515625" style="24" customWidth="1"/>
    <col min="12280" max="12280" width="31.5703125" style="24" customWidth="1"/>
    <col min="12281" max="12281" width="9.42578125" style="24" customWidth="1"/>
    <col min="12282" max="12286" width="13.7109375" style="24" customWidth="1"/>
    <col min="12287" max="12287" width="12.140625" style="24" customWidth="1"/>
    <col min="12288" max="12288" width="14.5703125" style="24" customWidth="1"/>
    <col min="12289" max="12289" width="16.28515625" style="24" customWidth="1"/>
    <col min="12290" max="12290" width="16.42578125" style="24" customWidth="1"/>
    <col min="12291" max="12291" width="12.28515625" style="24" customWidth="1"/>
    <col min="12292" max="12295" width="9.140625" style="24" customWidth="1"/>
    <col min="12296" max="12296" width="9.140625" style="24"/>
    <col min="12297" max="12298" width="11" style="24" bestFit="1" customWidth="1"/>
    <col min="12299" max="12534" width="9.140625" style="24"/>
    <col min="12535" max="12535" width="5.28515625" style="24" customWidth="1"/>
    <col min="12536" max="12536" width="31.5703125" style="24" customWidth="1"/>
    <col min="12537" max="12537" width="9.42578125" style="24" customWidth="1"/>
    <col min="12538" max="12542" width="13.7109375" style="24" customWidth="1"/>
    <col min="12543" max="12543" width="12.140625" style="24" customWidth="1"/>
    <col min="12544" max="12544" width="14.5703125" style="24" customWidth="1"/>
    <col min="12545" max="12545" width="16.28515625" style="24" customWidth="1"/>
    <col min="12546" max="12546" width="16.42578125" style="24" customWidth="1"/>
    <col min="12547" max="12547" width="12.28515625" style="24" customWidth="1"/>
    <col min="12548" max="12551" width="9.140625" style="24" customWidth="1"/>
    <col min="12552" max="12552" width="9.140625" style="24"/>
    <col min="12553" max="12554" width="11" style="24" bestFit="1" customWidth="1"/>
    <col min="12555" max="12790" width="9.140625" style="24"/>
    <col min="12791" max="12791" width="5.28515625" style="24" customWidth="1"/>
    <col min="12792" max="12792" width="31.5703125" style="24" customWidth="1"/>
    <col min="12793" max="12793" width="9.42578125" style="24" customWidth="1"/>
    <col min="12794" max="12798" width="13.7109375" style="24" customWidth="1"/>
    <col min="12799" max="12799" width="12.140625" style="24" customWidth="1"/>
    <col min="12800" max="12800" width="14.5703125" style="24" customWidth="1"/>
    <col min="12801" max="12801" width="16.28515625" style="24" customWidth="1"/>
    <col min="12802" max="12802" width="16.42578125" style="24" customWidth="1"/>
    <col min="12803" max="12803" width="12.28515625" style="24" customWidth="1"/>
    <col min="12804" max="12807" width="9.140625" style="24" customWidth="1"/>
    <col min="12808" max="12808" width="9.140625" style="24"/>
    <col min="12809" max="12810" width="11" style="24" bestFit="1" customWidth="1"/>
    <col min="12811" max="13046" width="9.140625" style="24"/>
    <col min="13047" max="13047" width="5.28515625" style="24" customWidth="1"/>
    <col min="13048" max="13048" width="31.5703125" style="24" customWidth="1"/>
    <col min="13049" max="13049" width="9.42578125" style="24" customWidth="1"/>
    <col min="13050" max="13054" width="13.7109375" style="24" customWidth="1"/>
    <col min="13055" max="13055" width="12.140625" style="24" customWidth="1"/>
    <col min="13056" max="13056" width="14.5703125" style="24" customWidth="1"/>
    <col min="13057" max="13057" width="16.28515625" style="24" customWidth="1"/>
    <col min="13058" max="13058" width="16.42578125" style="24" customWidth="1"/>
    <col min="13059" max="13059" width="12.28515625" style="24" customWidth="1"/>
    <col min="13060" max="13063" width="9.140625" style="24" customWidth="1"/>
    <col min="13064" max="13064" width="9.140625" style="24"/>
    <col min="13065" max="13066" width="11" style="24" bestFit="1" customWidth="1"/>
    <col min="13067" max="13302" width="9.140625" style="24"/>
    <col min="13303" max="13303" width="5.28515625" style="24" customWidth="1"/>
    <col min="13304" max="13304" width="31.5703125" style="24" customWidth="1"/>
    <col min="13305" max="13305" width="9.42578125" style="24" customWidth="1"/>
    <col min="13306" max="13310" width="13.7109375" style="24" customWidth="1"/>
    <col min="13311" max="13311" width="12.140625" style="24" customWidth="1"/>
    <col min="13312" max="13312" width="14.5703125" style="24" customWidth="1"/>
    <col min="13313" max="13313" width="16.28515625" style="24" customWidth="1"/>
    <col min="13314" max="13314" width="16.42578125" style="24" customWidth="1"/>
    <col min="13315" max="13315" width="12.28515625" style="24" customWidth="1"/>
    <col min="13316" max="13319" width="9.140625" style="24" customWidth="1"/>
    <col min="13320" max="13320" width="9.140625" style="24"/>
    <col min="13321" max="13322" width="11" style="24" bestFit="1" customWidth="1"/>
    <col min="13323" max="13558" width="9.140625" style="24"/>
    <col min="13559" max="13559" width="5.28515625" style="24" customWidth="1"/>
    <col min="13560" max="13560" width="31.5703125" style="24" customWidth="1"/>
    <col min="13561" max="13561" width="9.42578125" style="24" customWidth="1"/>
    <col min="13562" max="13566" width="13.7109375" style="24" customWidth="1"/>
    <col min="13567" max="13567" width="12.140625" style="24" customWidth="1"/>
    <col min="13568" max="13568" width="14.5703125" style="24" customWidth="1"/>
    <col min="13569" max="13569" width="16.28515625" style="24" customWidth="1"/>
    <col min="13570" max="13570" width="16.42578125" style="24" customWidth="1"/>
    <col min="13571" max="13571" width="12.28515625" style="24" customWidth="1"/>
    <col min="13572" max="13575" width="9.140625" style="24" customWidth="1"/>
    <col min="13576" max="13576" width="9.140625" style="24"/>
    <col min="13577" max="13578" width="11" style="24" bestFit="1" customWidth="1"/>
    <col min="13579" max="13814" width="9.140625" style="24"/>
    <col min="13815" max="13815" width="5.28515625" style="24" customWidth="1"/>
    <col min="13816" max="13816" width="31.5703125" style="24" customWidth="1"/>
    <col min="13817" max="13817" width="9.42578125" style="24" customWidth="1"/>
    <col min="13818" max="13822" width="13.7109375" style="24" customWidth="1"/>
    <col min="13823" max="13823" width="12.140625" style="24" customWidth="1"/>
    <col min="13824" max="13824" width="14.5703125" style="24" customWidth="1"/>
    <col min="13825" max="13825" width="16.28515625" style="24" customWidth="1"/>
    <col min="13826" max="13826" width="16.42578125" style="24" customWidth="1"/>
    <col min="13827" max="13827" width="12.28515625" style="24" customWidth="1"/>
    <col min="13828" max="13831" width="9.140625" style="24" customWidth="1"/>
    <col min="13832" max="13832" width="9.140625" style="24"/>
    <col min="13833" max="13834" width="11" style="24" bestFit="1" customWidth="1"/>
    <col min="13835" max="14070" width="9.140625" style="24"/>
    <col min="14071" max="14071" width="5.28515625" style="24" customWidth="1"/>
    <col min="14072" max="14072" width="31.5703125" style="24" customWidth="1"/>
    <col min="14073" max="14073" width="9.42578125" style="24" customWidth="1"/>
    <col min="14074" max="14078" width="13.7109375" style="24" customWidth="1"/>
    <col min="14079" max="14079" width="12.140625" style="24" customWidth="1"/>
    <col min="14080" max="14080" width="14.5703125" style="24" customWidth="1"/>
    <col min="14081" max="14081" width="16.28515625" style="24" customWidth="1"/>
    <col min="14082" max="14082" width="16.42578125" style="24" customWidth="1"/>
    <col min="14083" max="14083" width="12.28515625" style="24" customWidth="1"/>
    <col min="14084" max="14087" width="9.140625" style="24" customWidth="1"/>
    <col min="14088" max="14088" width="9.140625" style="24"/>
    <col min="14089" max="14090" width="11" style="24" bestFit="1" customWidth="1"/>
    <col min="14091" max="14326" width="9.140625" style="24"/>
    <col min="14327" max="14327" width="5.28515625" style="24" customWidth="1"/>
    <col min="14328" max="14328" width="31.5703125" style="24" customWidth="1"/>
    <col min="14329" max="14329" width="9.42578125" style="24" customWidth="1"/>
    <col min="14330" max="14334" width="13.7109375" style="24" customWidth="1"/>
    <col min="14335" max="14335" width="12.140625" style="24" customWidth="1"/>
    <col min="14336" max="14336" width="14.5703125" style="24" customWidth="1"/>
    <col min="14337" max="14337" width="16.28515625" style="24" customWidth="1"/>
    <col min="14338" max="14338" width="16.42578125" style="24" customWidth="1"/>
    <col min="14339" max="14339" width="12.28515625" style="24" customWidth="1"/>
    <col min="14340" max="14343" width="9.140625" style="24" customWidth="1"/>
    <col min="14344" max="14344" width="9.140625" style="24"/>
    <col min="14345" max="14346" width="11" style="24" bestFit="1" customWidth="1"/>
    <col min="14347" max="14582" width="9.140625" style="24"/>
    <col min="14583" max="14583" width="5.28515625" style="24" customWidth="1"/>
    <col min="14584" max="14584" width="31.5703125" style="24" customWidth="1"/>
    <col min="14585" max="14585" width="9.42578125" style="24" customWidth="1"/>
    <col min="14586" max="14590" width="13.7109375" style="24" customWidth="1"/>
    <col min="14591" max="14591" width="12.140625" style="24" customWidth="1"/>
    <col min="14592" max="14592" width="14.5703125" style="24" customWidth="1"/>
    <col min="14593" max="14593" width="16.28515625" style="24" customWidth="1"/>
    <col min="14594" max="14594" width="16.42578125" style="24" customWidth="1"/>
    <col min="14595" max="14595" width="12.28515625" style="24" customWidth="1"/>
    <col min="14596" max="14599" width="9.140625" style="24" customWidth="1"/>
    <col min="14600" max="14600" width="9.140625" style="24"/>
    <col min="14601" max="14602" width="11" style="24" bestFit="1" customWidth="1"/>
    <col min="14603" max="14838" width="9.140625" style="24"/>
    <col min="14839" max="14839" width="5.28515625" style="24" customWidth="1"/>
    <col min="14840" max="14840" width="31.5703125" style="24" customWidth="1"/>
    <col min="14841" max="14841" width="9.42578125" style="24" customWidth="1"/>
    <col min="14842" max="14846" width="13.7109375" style="24" customWidth="1"/>
    <col min="14847" max="14847" width="12.140625" style="24" customWidth="1"/>
    <col min="14848" max="14848" width="14.5703125" style="24" customWidth="1"/>
    <col min="14849" max="14849" width="16.28515625" style="24" customWidth="1"/>
    <col min="14850" max="14850" width="16.42578125" style="24" customWidth="1"/>
    <col min="14851" max="14851" width="12.28515625" style="24" customWidth="1"/>
    <col min="14852" max="14855" width="9.140625" style="24" customWidth="1"/>
    <col min="14856" max="14856" width="9.140625" style="24"/>
    <col min="14857" max="14858" width="11" style="24" bestFit="1" customWidth="1"/>
    <col min="14859" max="15094" width="9.140625" style="24"/>
    <col min="15095" max="15095" width="5.28515625" style="24" customWidth="1"/>
    <col min="15096" max="15096" width="31.5703125" style="24" customWidth="1"/>
    <col min="15097" max="15097" width="9.42578125" style="24" customWidth="1"/>
    <col min="15098" max="15102" width="13.7109375" style="24" customWidth="1"/>
    <col min="15103" max="15103" width="12.140625" style="24" customWidth="1"/>
    <col min="15104" max="15104" width="14.5703125" style="24" customWidth="1"/>
    <col min="15105" max="15105" width="16.28515625" style="24" customWidth="1"/>
    <col min="15106" max="15106" width="16.42578125" style="24" customWidth="1"/>
    <col min="15107" max="15107" width="12.28515625" style="24" customWidth="1"/>
    <col min="15108" max="15111" width="9.140625" style="24" customWidth="1"/>
    <col min="15112" max="15112" width="9.140625" style="24"/>
    <col min="15113" max="15114" width="11" style="24" bestFit="1" customWidth="1"/>
    <col min="15115" max="15350" width="9.140625" style="24"/>
    <col min="15351" max="15351" width="5.28515625" style="24" customWidth="1"/>
    <col min="15352" max="15352" width="31.5703125" style="24" customWidth="1"/>
    <col min="15353" max="15353" width="9.42578125" style="24" customWidth="1"/>
    <col min="15354" max="15358" width="13.7109375" style="24" customWidth="1"/>
    <col min="15359" max="15359" width="12.140625" style="24" customWidth="1"/>
    <col min="15360" max="15360" width="14.5703125" style="24" customWidth="1"/>
    <col min="15361" max="15361" width="16.28515625" style="24" customWidth="1"/>
    <col min="15362" max="15362" width="16.42578125" style="24" customWidth="1"/>
    <col min="15363" max="15363" width="12.28515625" style="24" customWidth="1"/>
    <col min="15364" max="15367" width="9.140625" style="24" customWidth="1"/>
    <col min="15368" max="15368" width="9.140625" style="24"/>
    <col min="15369" max="15370" width="11" style="24" bestFit="1" customWidth="1"/>
    <col min="15371" max="15606" width="9.140625" style="24"/>
    <col min="15607" max="15607" width="5.28515625" style="24" customWidth="1"/>
    <col min="15608" max="15608" width="31.5703125" style="24" customWidth="1"/>
    <col min="15609" max="15609" width="9.42578125" style="24" customWidth="1"/>
    <col min="15610" max="15614" width="13.7109375" style="24" customWidth="1"/>
    <col min="15615" max="15615" width="12.140625" style="24" customWidth="1"/>
    <col min="15616" max="15616" width="14.5703125" style="24" customWidth="1"/>
    <col min="15617" max="15617" width="16.28515625" style="24" customWidth="1"/>
    <col min="15618" max="15618" width="16.42578125" style="24" customWidth="1"/>
    <col min="15619" max="15619" width="12.28515625" style="24" customWidth="1"/>
    <col min="15620" max="15623" width="9.140625" style="24" customWidth="1"/>
    <col min="15624" max="15624" width="9.140625" style="24"/>
    <col min="15625" max="15626" width="11" style="24" bestFit="1" customWidth="1"/>
    <col min="15627" max="15862" width="9.140625" style="24"/>
    <col min="15863" max="15863" width="5.28515625" style="24" customWidth="1"/>
    <col min="15864" max="15864" width="31.5703125" style="24" customWidth="1"/>
    <col min="15865" max="15865" width="9.42578125" style="24" customWidth="1"/>
    <col min="15866" max="15870" width="13.7109375" style="24" customWidth="1"/>
    <col min="15871" max="15871" width="12.140625" style="24" customWidth="1"/>
    <col min="15872" max="15872" width="14.5703125" style="24" customWidth="1"/>
    <col min="15873" max="15873" width="16.28515625" style="24" customWidth="1"/>
    <col min="15874" max="15874" width="16.42578125" style="24" customWidth="1"/>
    <col min="15875" max="15875" width="12.28515625" style="24" customWidth="1"/>
    <col min="15876" max="15879" width="9.140625" style="24" customWidth="1"/>
    <col min="15880" max="15880" width="9.140625" style="24"/>
    <col min="15881" max="15882" width="11" style="24" bestFit="1" customWidth="1"/>
    <col min="15883" max="16118" width="9.140625" style="24"/>
    <col min="16119" max="16119" width="5.28515625" style="24" customWidth="1"/>
    <col min="16120" max="16120" width="31.5703125" style="24" customWidth="1"/>
    <col min="16121" max="16121" width="9.42578125" style="24" customWidth="1"/>
    <col min="16122" max="16126" width="13.7109375" style="24" customWidth="1"/>
    <col min="16127" max="16127" width="12.140625" style="24" customWidth="1"/>
    <col min="16128" max="16128" width="14.5703125" style="24" customWidth="1"/>
    <col min="16129" max="16129" width="16.28515625" style="24" customWidth="1"/>
    <col min="16130" max="16130" width="16.42578125" style="24" customWidth="1"/>
    <col min="16131" max="16131" width="12.28515625" style="24" customWidth="1"/>
    <col min="16132" max="16135" width="9.140625" style="24" customWidth="1"/>
    <col min="16136" max="16136" width="9.140625" style="24"/>
    <col min="16137" max="16138" width="11" style="24" bestFit="1" customWidth="1"/>
    <col min="16139" max="16384" width="9.140625" style="24"/>
  </cols>
  <sheetData>
    <row r="1" spans="1:9" ht="27.75" hidden="1" customHeight="1" x14ac:dyDescent="0.25">
      <c r="A1" s="318"/>
      <c r="B1" s="318"/>
      <c r="C1" s="22"/>
      <c r="D1" s="23"/>
      <c r="E1" s="23"/>
      <c r="F1" s="23"/>
      <c r="G1" s="23"/>
    </row>
    <row r="2" spans="1:9" ht="24.75" hidden="1" customHeight="1" x14ac:dyDescent="0.25">
      <c r="A2" s="318"/>
      <c r="B2" s="318"/>
      <c r="C2" s="22"/>
      <c r="D2" s="23"/>
      <c r="E2" s="23"/>
      <c r="F2" s="23"/>
      <c r="G2" s="23"/>
    </row>
    <row r="3" spans="1:9" ht="42" customHeight="1" x14ac:dyDescent="0.25">
      <c r="A3" s="318" t="s">
        <v>275</v>
      </c>
      <c r="B3" s="318"/>
      <c r="C3" s="318"/>
      <c r="D3" s="318"/>
      <c r="E3" s="318"/>
      <c r="F3" s="318"/>
      <c r="G3" s="318"/>
      <c r="H3" s="318"/>
      <c r="I3" s="318"/>
    </row>
    <row r="4" spans="1:9" ht="16.5" customHeight="1" x14ac:dyDescent="0.25">
      <c r="A4" s="320" t="s">
        <v>248</v>
      </c>
      <c r="B4" s="320"/>
      <c r="C4" s="320"/>
      <c r="D4" s="320"/>
      <c r="E4" s="320"/>
      <c r="F4" s="320"/>
      <c r="G4" s="320"/>
      <c r="H4" s="320"/>
      <c r="I4" s="320"/>
    </row>
    <row r="5" spans="1:9" ht="17.25" customHeight="1" x14ac:dyDescent="0.25">
      <c r="A5" s="319"/>
      <c r="B5" s="319"/>
      <c r="C5" s="319"/>
      <c r="D5" s="319"/>
      <c r="E5" s="319"/>
      <c r="F5" s="319"/>
      <c r="G5" s="319"/>
      <c r="H5" s="319"/>
    </row>
    <row r="6" spans="1:9" ht="25.5" customHeight="1" x14ac:dyDescent="0.25">
      <c r="A6" s="58" t="s">
        <v>2</v>
      </c>
      <c r="B6" s="308" t="s">
        <v>62</v>
      </c>
      <c r="C6" s="312" t="s">
        <v>63</v>
      </c>
      <c r="D6" s="315" t="s">
        <v>64</v>
      </c>
      <c r="E6" s="311" t="s">
        <v>117</v>
      </c>
      <c r="F6" s="311"/>
      <c r="G6" s="304" t="s">
        <v>92</v>
      </c>
      <c r="H6" s="307" t="s">
        <v>97</v>
      </c>
      <c r="I6" s="301" t="s">
        <v>118</v>
      </c>
    </row>
    <row r="7" spans="1:9" ht="16.5" customHeight="1" x14ac:dyDescent="0.25">
      <c r="A7" s="309"/>
      <c r="B7" s="309"/>
      <c r="C7" s="313"/>
      <c r="D7" s="316"/>
      <c r="E7" s="311"/>
      <c r="F7" s="311"/>
      <c r="G7" s="305"/>
      <c r="H7" s="307"/>
      <c r="I7" s="302"/>
    </row>
    <row r="8" spans="1:9" ht="38.25" hidden="1" customHeight="1" x14ac:dyDescent="0.25">
      <c r="A8" s="310"/>
      <c r="B8" s="310"/>
      <c r="C8" s="313"/>
      <c r="D8" s="316"/>
      <c r="E8" s="67"/>
      <c r="F8" s="67"/>
      <c r="G8" s="305"/>
      <c r="H8" s="307"/>
      <c r="I8" s="302"/>
    </row>
    <row r="9" spans="1:9" ht="51" customHeight="1" x14ac:dyDescent="0.25">
      <c r="A9" s="59"/>
      <c r="B9" s="59"/>
      <c r="C9" s="314"/>
      <c r="D9" s="317"/>
      <c r="E9" s="55" t="s">
        <v>276</v>
      </c>
      <c r="F9" s="73" t="s">
        <v>249</v>
      </c>
      <c r="G9" s="306"/>
      <c r="H9" s="307"/>
      <c r="I9" s="303"/>
    </row>
    <row r="10" spans="1:9" ht="24" customHeight="1" x14ac:dyDescent="0.25">
      <c r="A10" s="25"/>
      <c r="B10" s="26" t="s">
        <v>65</v>
      </c>
      <c r="C10" s="26"/>
      <c r="D10" s="60"/>
      <c r="E10" s="27"/>
      <c r="F10" s="27"/>
      <c r="G10" s="27"/>
      <c r="H10" s="25"/>
      <c r="I10" s="145"/>
    </row>
    <row r="11" spans="1:9" s="31" customFormat="1" ht="25.5" customHeight="1" x14ac:dyDescent="0.25">
      <c r="A11" s="28">
        <v>1</v>
      </c>
      <c r="B11" s="29" t="s">
        <v>66</v>
      </c>
      <c r="C11" s="30" t="s">
        <v>59</v>
      </c>
      <c r="D11" s="61">
        <v>50.31</v>
      </c>
      <c r="E11" s="68">
        <v>50.31</v>
      </c>
      <c r="F11" s="68">
        <v>100</v>
      </c>
      <c r="G11" s="68">
        <v>50.31</v>
      </c>
      <c r="H11" s="95">
        <v>0</v>
      </c>
      <c r="I11" s="146" t="s">
        <v>123</v>
      </c>
    </row>
    <row r="12" spans="1:9" s="31" customFormat="1" ht="31.5" customHeight="1" x14ac:dyDescent="0.25">
      <c r="A12" s="32">
        <v>2</v>
      </c>
      <c r="B12" s="33" t="s">
        <v>67</v>
      </c>
      <c r="C12" s="34" t="s">
        <v>59</v>
      </c>
      <c r="D12" s="62">
        <v>6.37</v>
      </c>
      <c r="E12" s="68" t="s">
        <v>94</v>
      </c>
      <c r="F12" s="68" t="s">
        <v>94</v>
      </c>
      <c r="G12" s="68" t="s">
        <v>94</v>
      </c>
      <c r="H12" s="76" t="s">
        <v>94</v>
      </c>
      <c r="I12" s="82" t="s">
        <v>246</v>
      </c>
    </row>
    <row r="13" spans="1:9" s="36" customFormat="1" ht="31.5" customHeight="1" x14ac:dyDescent="0.25">
      <c r="A13" s="32">
        <v>3</v>
      </c>
      <c r="B13" s="33" t="s">
        <v>68</v>
      </c>
      <c r="C13" s="34" t="s">
        <v>59</v>
      </c>
      <c r="D13" s="62">
        <v>70</v>
      </c>
      <c r="E13" s="68" t="s">
        <v>94</v>
      </c>
      <c r="F13" s="68" t="s">
        <v>94</v>
      </c>
      <c r="G13" s="68" t="s">
        <v>94</v>
      </c>
      <c r="H13" s="76" t="s">
        <v>94</v>
      </c>
      <c r="I13" s="82" t="s">
        <v>246</v>
      </c>
    </row>
    <row r="14" spans="1:9" ht="19.5" customHeight="1" x14ac:dyDescent="0.25">
      <c r="A14" s="37"/>
      <c r="B14" s="38" t="s">
        <v>49</v>
      </c>
      <c r="C14" s="39"/>
      <c r="D14" s="64"/>
      <c r="E14" s="70"/>
      <c r="F14" s="70"/>
      <c r="G14" s="70"/>
      <c r="H14" s="40"/>
      <c r="I14" s="145"/>
    </row>
    <row r="15" spans="1:9" s="36" customFormat="1" ht="27.75" customHeight="1" x14ac:dyDescent="0.25">
      <c r="A15" s="32">
        <v>4</v>
      </c>
      <c r="B15" s="33" t="s">
        <v>69</v>
      </c>
      <c r="C15" s="34" t="s">
        <v>70</v>
      </c>
      <c r="D15" s="62">
        <v>4</v>
      </c>
      <c r="E15" s="68" t="s">
        <v>94</v>
      </c>
      <c r="F15" s="68" t="s">
        <v>94</v>
      </c>
      <c r="G15" s="68" t="s">
        <v>94</v>
      </c>
      <c r="H15" s="76" t="s">
        <v>94</v>
      </c>
      <c r="I15" s="82" t="s">
        <v>119</v>
      </c>
    </row>
    <row r="16" spans="1:9" s="36" customFormat="1" ht="20.25" customHeight="1" x14ac:dyDescent="0.25">
      <c r="A16" s="41"/>
      <c r="B16" s="33" t="s">
        <v>71</v>
      </c>
      <c r="C16" s="42"/>
      <c r="D16" s="63"/>
      <c r="E16" s="69"/>
      <c r="F16" s="69"/>
      <c r="G16" s="69"/>
      <c r="H16" s="35"/>
      <c r="I16" s="82"/>
    </row>
    <row r="17" spans="1:9" s="36" customFormat="1" ht="21.75" customHeight="1" x14ac:dyDescent="0.25">
      <c r="A17" s="41"/>
      <c r="B17" s="43" t="s">
        <v>72</v>
      </c>
      <c r="C17" s="44" t="s">
        <v>70</v>
      </c>
      <c r="D17" s="62">
        <v>3</v>
      </c>
      <c r="E17" s="68" t="s">
        <v>94</v>
      </c>
      <c r="F17" s="68" t="s">
        <v>94</v>
      </c>
      <c r="G17" s="68" t="s">
        <v>94</v>
      </c>
      <c r="H17" s="76" t="s">
        <v>94</v>
      </c>
      <c r="I17" s="82" t="s">
        <v>119</v>
      </c>
    </row>
    <row r="18" spans="1:9" s="36" customFormat="1" ht="21.75" customHeight="1" x14ac:dyDescent="0.25">
      <c r="A18" s="41"/>
      <c r="B18" s="43" t="s">
        <v>73</v>
      </c>
      <c r="C18" s="44" t="s">
        <v>70</v>
      </c>
      <c r="D18" s="62">
        <v>1</v>
      </c>
      <c r="E18" s="68" t="s">
        <v>94</v>
      </c>
      <c r="F18" s="68" t="s">
        <v>94</v>
      </c>
      <c r="G18" s="68" t="s">
        <v>94</v>
      </c>
      <c r="H18" s="76" t="s">
        <v>94</v>
      </c>
      <c r="I18" s="82" t="s">
        <v>119</v>
      </c>
    </row>
    <row r="19" spans="1:9" s="36" customFormat="1" ht="20.25" customHeight="1" x14ac:dyDescent="0.25">
      <c r="A19" s="131">
        <v>5</v>
      </c>
      <c r="B19" s="132" t="s">
        <v>74</v>
      </c>
      <c r="C19" s="133" t="s">
        <v>59</v>
      </c>
      <c r="D19" s="139">
        <v>99.37</v>
      </c>
      <c r="E19" s="140">
        <v>100</v>
      </c>
      <c r="F19" s="140">
        <f>E19/D19*100</f>
        <v>100.63399416322834</v>
      </c>
      <c r="G19" s="140">
        <v>88</v>
      </c>
      <c r="H19" s="141">
        <f>E19-G19</f>
        <v>12</v>
      </c>
      <c r="I19" s="82" t="s">
        <v>121</v>
      </c>
    </row>
    <row r="20" spans="1:9" s="36" customFormat="1" ht="24.75" customHeight="1" x14ac:dyDescent="0.25">
      <c r="A20" s="131">
        <v>6</v>
      </c>
      <c r="B20" s="132" t="s">
        <v>120</v>
      </c>
      <c r="C20" s="138"/>
      <c r="D20" s="135" t="s">
        <v>121</v>
      </c>
      <c r="E20" s="68" t="s">
        <v>94</v>
      </c>
      <c r="F20" s="68" t="s">
        <v>94</v>
      </c>
      <c r="G20" s="68" t="s">
        <v>94</v>
      </c>
      <c r="H20" s="76" t="s">
        <v>94</v>
      </c>
      <c r="I20" s="82" t="s">
        <v>119</v>
      </c>
    </row>
    <row r="21" spans="1:9" s="36" customFormat="1" ht="17.25" customHeight="1" x14ac:dyDescent="0.25">
      <c r="A21" s="131">
        <v>7</v>
      </c>
      <c r="B21" s="132" t="s">
        <v>122</v>
      </c>
      <c r="C21" s="138"/>
      <c r="D21" s="135" t="s">
        <v>121</v>
      </c>
      <c r="E21" s="135" t="s">
        <v>121</v>
      </c>
      <c r="F21" s="135" t="s">
        <v>121</v>
      </c>
      <c r="G21" s="135" t="s">
        <v>121</v>
      </c>
      <c r="H21" s="135" t="s">
        <v>121</v>
      </c>
      <c r="I21" s="136" t="s">
        <v>121</v>
      </c>
    </row>
    <row r="22" spans="1:9" s="36" customFormat="1" ht="53.25" customHeight="1" x14ac:dyDescent="0.25">
      <c r="A22" s="131">
        <v>8</v>
      </c>
      <c r="B22" s="137" t="s">
        <v>76</v>
      </c>
      <c r="C22" s="137"/>
      <c r="D22" s="142" t="s">
        <v>77</v>
      </c>
      <c r="E22" s="142" t="s">
        <v>77</v>
      </c>
      <c r="F22" s="142" t="s">
        <v>77</v>
      </c>
      <c r="G22" s="142" t="s">
        <v>77</v>
      </c>
      <c r="H22" s="143" t="s">
        <v>77</v>
      </c>
      <c r="I22" s="136" t="s">
        <v>121</v>
      </c>
    </row>
    <row r="23" spans="1:9" s="36" customFormat="1" ht="35.25" customHeight="1" x14ac:dyDescent="0.25">
      <c r="A23" s="131">
        <v>9</v>
      </c>
      <c r="B23" s="132" t="s">
        <v>78</v>
      </c>
      <c r="C23" s="133" t="s">
        <v>59</v>
      </c>
      <c r="D23" s="134">
        <v>3.57</v>
      </c>
      <c r="E23" s="134">
        <v>4.96</v>
      </c>
      <c r="F23" s="136" t="s">
        <v>94</v>
      </c>
      <c r="G23" s="136" t="s">
        <v>94</v>
      </c>
      <c r="H23" s="136" t="s">
        <v>94</v>
      </c>
      <c r="I23" s="82" t="s">
        <v>125</v>
      </c>
    </row>
    <row r="24" spans="1:9" s="36" customFormat="1" ht="27" customHeight="1" x14ac:dyDescent="0.25">
      <c r="A24" s="148">
        <v>10</v>
      </c>
      <c r="B24" s="149" t="s">
        <v>79</v>
      </c>
      <c r="C24" s="150" t="s">
        <v>59</v>
      </c>
      <c r="D24" s="151">
        <v>7.28</v>
      </c>
      <c r="E24" s="152" t="s">
        <v>94</v>
      </c>
      <c r="F24" s="152" t="s">
        <v>94</v>
      </c>
      <c r="G24" s="152" t="s">
        <v>94</v>
      </c>
      <c r="H24" s="152" t="s">
        <v>94</v>
      </c>
      <c r="I24" s="153" t="s">
        <v>119</v>
      </c>
    </row>
    <row r="25" spans="1:9" s="36" customFormat="1" ht="27" customHeight="1" x14ac:dyDescent="0.25">
      <c r="A25" s="159">
        <v>11</v>
      </c>
      <c r="B25" s="160" t="s">
        <v>80</v>
      </c>
      <c r="C25" s="146" t="s">
        <v>51</v>
      </c>
      <c r="D25" s="161">
        <v>1093</v>
      </c>
      <c r="E25" s="136" t="s">
        <v>94</v>
      </c>
      <c r="F25" s="136" t="s">
        <v>94</v>
      </c>
      <c r="G25" s="136" t="s">
        <v>94</v>
      </c>
      <c r="H25" s="136" t="s">
        <v>94</v>
      </c>
      <c r="I25" s="146"/>
    </row>
    <row r="26" spans="1:9" s="36" customFormat="1" ht="23.25" customHeight="1" x14ac:dyDescent="0.25">
      <c r="A26" s="162"/>
      <c r="B26" s="160" t="s">
        <v>81</v>
      </c>
      <c r="C26" s="146" t="s">
        <v>51</v>
      </c>
      <c r="D26" s="135">
        <v>408</v>
      </c>
      <c r="E26" s="135">
        <v>396</v>
      </c>
      <c r="F26" s="135">
        <f>E26/D26*100</f>
        <v>97.058823529411768</v>
      </c>
      <c r="G26" s="136" t="s">
        <v>94</v>
      </c>
      <c r="H26" s="136" t="s">
        <v>94</v>
      </c>
      <c r="I26" s="146" t="s">
        <v>123</v>
      </c>
    </row>
    <row r="27" spans="1:9" s="36" customFormat="1" ht="23.25" customHeight="1" x14ac:dyDescent="0.25">
      <c r="A27" s="159">
        <v>12</v>
      </c>
      <c r="B27" s="160" t="s">
        <v>82</v>
      </c>
      <c r="C27" s="146" t="s">
        <v>51</v>
      </c>
      <c r="D27" s="135">
        <v>100</v>
      </c>
      <c r="E27" s="135">
        <v>60</v>
      </c>
      <c r="F27" s="135">
        <f>E27/D27*100</f>
        <v>60</v>
      </c>
      <c r="G27" s="136" t="s">
        <v>94</v>
      </c>
      <c r="H27" s="136" t="s">
        <v>94</v>
      </c>
      <c r="I27" s="146" t="s">
        <v>123</v>
      </c>
    </row>
    <row r="28" spans="1:9" s="36" customFormat="1" ht="23.25" customHeight="1" x14ac:dyDescent="0.25">
      <c r="A28" s="162"/>
      <c r="B28" s="163" t="s">
        <v>83</v>
      </c>
      <c r="C28" s="164" t="s">
        <v>51</v>
      </c>
      <c r="D28" s="135">
        <v>14</v>
      </c>
      <c r="E28" s="135">
        <v>6</v>
      </c>
      <c r="F28" s="135">
        <f>E28/D28*100</f>
        <v>42.857142857142854</v>
      </c>
      <c r="G28" s="136" t="s">
        <v>94</v>
      </c>
      <c r="H28" s="136" t="s">
        <v>94</v>
      </c>
      <c r="I28" s="146" t="s">
        <v>123</v>
      </c>
    </row>
    <row r="29" spans="1:9" s="36" customFormat="1" ht="23.25" customHeight="1" x14ac:dyDescent="0.25">
      <c r="A29" s="159">
        <v>13</v>
      </c>
      <c r="B29" s="160" t="s">
        <v>84</v>
      </c>
      <c r="C29" s="146" t="s">
        <v>51</v>
      </c>
      <c r="D29" s="135">
        <v>80</v>
      </c>
      <c r="E29" s="135">
        <v>75</v>
      </c>
      <c r="F29" s="135">
        <f>E29/D29*100</f>
        <v>93.75</v>
      </c>
      <c r="G29" s="136" t="s">
        <v>94</v>
      </c>
      <c r="H29" s="136" t="s">
        <v>94</v>
      </c>
      <c r="I29" s="146" t="s">
        <v>123</v>
      </c>
    </row>
    <row r="30" spans="1:9" s="36" customFormat="1" ht="23.25" customHeight="1" x14ac:dyDescent="0.25">
      <c r="A30" s="28">
        <v>14</v>
      </c>
      <c r="B30" s="29" t="s">
        <v>85</v>
      </c>
      <c r="C30" s="154"/>
      <c r="D30" s="155"/>
      <c r="E30" s="156"/>
      <c r="F30" s="156"/>
      <c r="G30" s="156"/>
      <c r="H30" s="157"/>
      <c r="I30" s="158"/>
    </row>
    <row r="31" spans="1:9" s="36" customFormat="1" ht="47.25" customHeight="1" x14ac:dyDescent="0.25">
      <c r="A31" s="41"/>
      <c r="B31" s="43" t="s">
        <v>86</v>
      </c>
      <c r="C31" s="44" t="s">
        <v>87</v>
      </c>
      <c r="D31" s="65">
        <v>3</v>
      </c>
      <c r="E31" s="71" t="s">
        <v>94</v>
      </c>
      <c r="F31" s="71" t="s">
        <v>94</v>
      </c>
      <c r="G31" s="71" t="s">
        <v>94</v>
      </c>
      <c r="H31" s="82" t="s">
        <v>94</v>
      </c>
      <c r="I31" s="82" t="s">
        <v>125</v>
      </c>
    </row>
    <row r="32" spans="1:9" s="36" customFormat="1" ht="16.5" customHeight="1" x14ac:dyDescent="0.25">
      <c r="A32" s="32">
        <v>15</v>
      </c>
      <c r="B32" s="45" t="s">
        <v>88</v>
      </c>
      <c r="C32" s="45"/>
      <c r="D32" s="66"/>
      <c r="E32" s="46"/>
      <c r="F32" s="46"/>
      <c r="G32" s="46"/>
      <c r="H32" s="47"/>
      <c r="I32" s="82"/>
    </row>
    <row r="33" spans="1:10" s="36" customFormat="1" ht="39" customHeight="1" x14ac:dyDescent="0.25">
      <c r="A33" s="41"/>
      <c r="B33" s="45" t="s">
        <v>89</v>
      </c>
      <c r="C33" s="48" t="s">
        <v>59</v>
      </c>
      <c r="D33" s="66">
        <v>100</v>
      </c>
      <c r="E33" s="46" t="s">
        <v>94</v>
      </c>
      <c r="F33" s="46" t="s">
        <v>94</v>
      </c>
      <c r="G33" s="46" t="s">
        <v>94</v>
      </c>
      <c r="H33" s="48" t="s">
        <v>94</v>
      </c>
      <c r="I33" s="82" t="s">
        <v>119</v>
      </c>
    </row>
    <row r="34" spans="1:10" s="36" customFormat="1" ht="16.5" customHeight="1" x14ac:dyDescent="0.25">
      <c r="A34" s="41"/>
      <c r="B34" s="49" t="s">
        <v>90</v>
      </c>
      <c r="C34" s="42"/>
      <c r="D34" s="63"/>
      <c r="E34" s="69"/>
      <c r="F34" s="69"/>
      <c r="G34" s="69"/>
      <c r="H34" s="35"/>
      <c r="I34" s="82"/>
    </row>
    <row r="35" spans="1:10" s="36" customFormat="1" ht="16.5" customHeight="1" x14ac:dyDescent="0.25">
      <c r="A35" s="32">
        <v>16</v>
      </c>
      <c r="B35" s="33" t="s">
        <v>91</v>
      </c>
      <c r="C35" s="34" t="s">
        <v>59</v>
      </c>
      <c r="D35" s="62">
        <v>100</v>
      </c>
      <c r="E35" s="68">
        <v>100</v>
      </c>
      <c r="F35" s="68">
        <v>100</v>
      </c>
      <c r="G35" s="68">
        <v>100</v>
      </c>
      <c r="H35" s="97">
        <v>0</v>
      </c>
      <c r="I35" s="82" t="s">
        <v>121</v>
      </c>
    </row>
    <row r="36" spans="1:10" s="36" customFormat="1" ht="33.75" customHeight="1" x14ac:dyDescent="0.25">
      <c r="A36" s="32">
        <v>17</v>
      </c>
      <c r="B36" s="33" t="s">
        <v>278</v>
      </c>
      <c r="C36" s="34" t="s">
        <v>121</v>
      </c>
      <c r="D36" s="62" t="s">
        <v>94</v>
      </c>
      <c r="E36" s="68" t="s">
        <v>94</v>
      </c>
      <c r="F36" s="68" t="s">
        <v>94</v>
      </c>
      <c r="G36" s="68" t="s">
        <v>94</v>
      </c>
      <c r="H36" s="76" t="s">
        <v>94</v>
      </c>
      <c r="I36" s="82" t="s">
        <v>119</v>
      </c>
    </row>
    <row r="37" spans="1:10" s="52" customFormat="1" x14ac:dyDescent="0.25">
      <c r="A37" s="50"/>
      <c r="B37" s="36"/>
      <c r="C37" s="36"/>
      <c r="D37" s="51"/>
      <c r="E37" s="51"/>
      <c r="F37" s="51"/>
      <c r="G37" s="51"/>
      <c r="H37" s="96"/>
      <c r="I37" s="147"/>
      <c r="J37" s="36"/>
    </row>
    <row r="38" spans="1:10" s="52" customFormat="1" x14ac:dyDescent="0.25">
      <c r="A38" s="50"/>
      <c r="B38" s="36"/>
      <c r="C38" s="36"/>
      <c r="D38" s="51"/>
      <c r="E38" s="51"/>
      <c r="F38" s="51"/>
      <c r="G38" s="51"/>
      <c r="H38" s="96"/>
      <c r="I38" s="147"/>
      <c r="J38" s="36"/>
    </row>
    <row r="39" spans="1:10" s="52" customFormat="1" x14ac:dyDescent="0.25">
      <c r="A39" s="50"/>
      <c r="B39" s="36"/>
      <c r="C39" s="36"/>
      <c r="D39" s="51"/>
      <c r="E39" s="51"/>
      <c r="F39" s="51"/>
      <c r="G39" s="51"/>
      <c r="H39" s="96"/>
      <c r="I39" s="147"/>
      <c r="J39" s="36"/>
    </row>
    <row r="40" spans="1:10" s="52" customFormat="1" x14ac:dyDescent="0.25">
      <c r="A40" s="50"/>
      <c r="B40" s="36"/>
      <c r="C40" s="36"/>
      <c r="D40" s="51"/>
      <c r="E40" s="51"/>
      <c r="F40" s="51"/>
      <c r="G40" s="51"/>
      <c r="H40" s="96"/>
      <c r="I40" s="147"/>
      <c r="J40" s="36"/>
    </row>
    <row r="41" spans="1:10" s="52" customFormat="1" x14ac:dyDescent="0.25">
      <c r="A41" s="50"/>
      <c r="B41" s="36"/>
      <c r="C41" s="36"/>
      <c r="D41" s="51"/>
      <c r="E41" s="51"/>
      <c r="F41" s="51"/>
      <c r="G41" s="51"/>
      <c r="H41" s="96"/>
      <c r="I41" s="147"/>
      <c r="J41" s="36"/>
    </row>
    <row r="42" spans="1:10" s="52" customFormat="1" x14ac:dyDescent="0.25">
      <c r="A42" s="50"/>
      <c r="B42" s="36"/>
      <c r="C42" s="36"/>
      <c r="D42" s="51"/>
      <c r="E42" s="51"/>
      <c r="F42" s="51"/>
      <c r="G42" s="51"/>
      <c r="H42" s="96"/>
      <c r="I42" s="147"/>
      <c r="J42" s="36"/>
    </row>
    <row r="43" spans="1:10" s="52" customFormat="1" x14ac:dyDescent="0.25">
      <c r="A43" s="50"/>
      <c r="B43" s="36"/>
      <c r="C43" s="36"/>
      <c r="D43" s="51"/>
      <c r="E43" s="51"/>
      <c r="F43" s="51"/>
      <c r="G43" s="51"/>
      <c r="H43" s="96"/>
      <c r="I43" s="147"/>
      <c r="J43" s="36"/>
    </row>
    <row r="44" spans="1:10" s="52" customFormat="1" x14ac:dyDescent="0.25">
      <c r="A44" s="50"/>
      <c r="B44" s="36"/>
      <c r="C44" s="36"/>
      <c r="D44" s="51"/>
      <c r="E44" s="51"/>
      <c r="F44" s="51"/>
      <c r="G44" s="51"/>
      <c r="H44" s="96"/>
      <c r="I44" s="147"/>
      <c r="J44" s="36"/>
    </row>
    <row r="45" spans="1:10" s="52" customFormat="1" x14ac:dyDescent="0.25">
      <c r="A45" s="50"/>
      <c r="B45" s="36"/>
      <c r="C45" s="36"/>
      <c r="D45" s="51"/>
      <c r="E45" s="51"/>
      <c r="F45" s="51"/>
      <c r="G45" s="51"/>
      <c r="H45" s="96"/>
      <c r="I45" s="147"/>
      <c r="J45" s="36"/>
    </row>
    <row r="46" spans="1:10" s="52" customFormat="1" x14ac:dyDescent="0.25">
      <c r="A46" s="50"/>
      <c r="B46" s="36"/>
      <c r="C46" s="36"/>
      <c r="D46" s="51"/>
      <c r="E46" s="51"/>
      <c r="F46" s="51"/>
      <c r="G46" s="51"/>
      <c r="H46" s="96"/>
      <c r="I46" s="147"/>
      <c r="J46" s="36"/>
    </row>
    <row r="47" spans="1:10" s="52" customFormat="1" x14ac:dyDescent="0.25">
      <c r="A47" s="50"/>
      <c r="B47" s="36"/>
      <c r="C47" s="36"/>
      <c r="D47" s="51"/>
      <c r="E47" s="51"/>
      <c r="F47" s="51"/>
      <c r="G47" s="51"/>
      <c r="H47" s="96"/>
      <c r="I47" s="147"/>
      <c r="J47" s="36"/>
    </row>
    <row r="48" spans="1:10" s="52" customFormat="1" x14ac:dyDescent="0.25">
      <c r="A48" s="50"/>
      <c r="B48" s="36"/>
      <c r="C48" s="36"/>
      <c r="D48" s="51"/>
      <c r="E48" s="51"/>
      <c r="F48" s="51"/>
      <c r="G48" s="51"/>
      <c r="H48" s="96"/>
      <c r="I48" s="147"/>
      <c r="J48" s="36"/>
    </row>
    <row r="49" spans="1:10" s="52" customFormat="1" x14ac:dyDescent="0.25">
      <c r="A49" s="50"/>
      <c r="B49" s="36"/>
      <c r="C49" s="36"/>
      <c r="D49" s="51"/>
      <c r="E49" s="51"/>
      <c r="F49" s="51"/>
      <c r="G49" s="51"/>
      <c r="H49" s="96"/>
      <c r="I49" s="147"/>
      <c r="J49" s="36"/>
    </row>
    <row r="50" spans="1:10" s="36" customFormat="1" x14ac:dyDescent="0.25">
      <c r="A50" s="50"/>
      <c r="D50" s="51"/>
      <c r="E50" s="51"/>
      <c r="F50" s="51"/>
      <c r="G50" s="51"/>
      <c r="H50" s="96"/>
      <c r="I50" s="147"/>
    </row>
    <row r="51" spans="1:10" s="36" customFormat="1" x14ac:dyDescent="0.25">
      <c r="A51" s="50"/>
      <c r="D51" s="51"/>
      <c r="E51" s="51"/>
      <c r="F51" s="51"/>
      <c r="G51" s="51"/>
      <c r="H51" s="96"/>
      <c r="I51" s="147"/>
    </row>
    <row r="52" spans="1:10" s="36" customFormat="1" x14ac:dyDescent="0.25">
      <c r="A52" s="50"/>
      <c r="D52" s="51"/>
      <c r="E52" s="51"/>
      <c r="F52" s="51"/>
      <c r="G52" s="51"/>
      <c r="H52" s="96"/>
      <c r="I52" s="147"/>
    </row>
    <row r="53" spans="1:10" s="36" customFormat="1" x14ac:dyDescent="0.25">
      <c r="A53" s="50"/>
      <c r="D53" s="51"/>
      <c r="E53" s="51"/>
      <c r="F53" s="51"/>
      <c r="G53" s="51"/>
      <c r="H53" s="96"/>
      <c r="I53" s="147"/>
    </row>
    <row r="54" spans="1:10" s="36" customFormat="1" x14ac:dyDescent="0.25">
      <c r="A54" s="50"/>
      <c r="D54" s="51"/>
      <c r="E54" s="51"/>
      <c r="F54" s="51"/>
      <c r="G54" s="51"/>
      <c r="H54" s="96"/>
      <c r="I54" s="147"/>
    </row>
    <row r="55" spans="1:10" s="36" customFormat="1" x14ac:dyDescent="0.25">
      <c r="A55" s="50"/>
      <c r="D55" s="51"/>
      <c r="E55" s="51"/>
      <c r="F55" s="51"/>
      <c r="G55" s="51"/>
      <c r="H55" s="96"/>
      <c r="I55" s="147"/>
    </row>
    <row r="56" spans="1:10" s="36" customFormat="1" x14ac:dyDescent="0.25">
      <c r="A56" s="50"/>
      <c r="D56" s="51"/>
      <c r="E56" s="51"/>
      <c r="F56" s="51"/>
      <c r="G56" s="51"/>
      <c r="H56" s="96"/>
      <c r="I56" s="147"/>
    </row>
    <row r="57" spans="1:10" s="36" customFormat="1" x14ac:dyDescent="0.25">
      <c r="A57" s="50"/>
      <c r="D57" s="51"/>
      <c r="E57" s="51"/>
      <c r="F57" s="51"/>
      <c r="G57" s="51"/>
      <c r="H57" s="96"/>
      <c r="I57" s="147"/>
    </row>
    <row r="58" spans="1:10" s="36" customFormat="1" x14ac:dyDescent="0.25">
      <c r="A58" s="50"/>
      <c r="D58" s="51"/>
      <c r="E58" s="51"/>
      <c r="F58" s="51"/>
      <c r="G58" s="51"/>
      <c r="H58" s="96"/>
      <c r="I58" s="147"/>
    </row>
    <row r="59" spans="1:10" s="36" customFormat="1" x14ac:dyDescent="0.25">
      <c r="A59" s="50"/>
      <c r="D59" s="51"/>
      <c r="E59" s="51"/>
      <c r="F59" s="51"/>
      <c r="G59" s="51"/>
      <c r="H59" s="96"/>
      <c r="I59" s="147"/>
    </row>
    <row r="60" spans="1:10" s="36" customFormat="1" x14ac:dyDescent="0.25">
      <c r="A60" s="50"/>
      <c r="D60" s="51"/>
      <c r="E60" s="51"/>
      <c r="F60" s="51"/>
      <c r="G60" s="51"/>
      <c r="H60" s="96"/>
      <c r="I60" s="147"/>
    </row>
    <row r="61" spans="1:10" s="36" customFormat="1" x14ac:dyDescent="0.25">
      <c r="A61" s="50"/>
      <c r="D61" s="51"/>
      <c r="E61" s="51"/>
      <c r="F61" s="51"/>
      <c r="G61" s="51"/>
      <c r="H61" s="96"/>
      <c r="I61" s="147"/>
    </row>
    <row r="62" spans="1:10" s="36" customFormat="1" x14ac:dyDescent="0.25">
      <c r="A62" s="50"/>
      <c r="D62" s="51"/>
      <c r="E62" s="51"/>
      <c r="F62" s="51"/>
      <c r="G62" s="51"/>
      <c r="H62" s="96"/>
      <c r="I62" s="147"/>
    </row>
    <row r="63" spans="1:10" s="36" customFormat="1" x14ac:dyDescent="0.25">
      <c r="A63" s="50"/>
      <c r="D63" s="51"/>
      <c r="E63" s="51"/>
      <c r="F63" s="51"/>
      <c r="G63" s="51"/>
      <c r="H63" s="96"/>
      <c r="I63" s="147"/>
    </row>
    <row r="64" spans="1:10" s="36" customFormat="1" x14ac:dyDescent="0.25">
      <c r="A64" s="50"/>
      <c r="D64" s="51"/>
      <c r="E64" s="51"/>
      <c r="F64" s="51"/>
      <c r="G64" s="51"/>
      <c r="H64" s="96"/>
      <c r="I64" s="147"/>
    </row>
    <row r="65" spans="1:9" s="36" customFormat="1" x14ac:dyDescent="0.25">
      <c r="A65" s="50"/>
      <c r="D65" s="51"/>
      <c r="E65" s="51"/>
      <c r="F65" s="51"/>
      <c r="G65" s="51"/>
      <c r="H65" s="96"/>
      <c r="I65" s="147"/>
    </row>
    <row r="66" spans="1:9" s="36" customFormat="1" x14ac:dyDescent="0.25">
      <c r="A66" s="50"/>
      <c r="D66" s="51"/>
      <c r="E66" s="51"/>
      <c r="F66" s="51"/>
      <c r="G66" s="51"/>
      <c r="H66" s="96"/>
      <c r="I66" s="147"/>
    </row>
    <row r="67" spans="1:9" s="36" customFormat="1" x14ac:dyDescent="0.25">
      <c r="A67" s="50"/>
      <c r="D67" s="51"/>
      <c r="E67" s="51"/>
      <c r="F67" s="51"/>
      <c r="G67" s="51"/>
      <c r="H67" s="96"/>
      <c r="I67" s="147"/>
    </row>
    <row r="68" spans="1:9" s="36" customFormat="1" x14ac:dyDescent="0.25">
      <c r="A68" s="50"/>
      <c r="D68" s="51"/>
      <c r="E68" s="51"/>
      <c r="F68" s="51"/>
      <c r="G68" s="51"/>
      <c r="H68" s="96"/>
      <c r="I68" s="147"/>
    </row>
    <row r="69" spans="1:9" s="36" customFormat="1" x14ac:dyDescent="0.25">
      <c r="A69" s="50"/>
      <c r="D69" s="51"/>
      <c r="E69" s="51"/>
      <c r="F69" s="51"/>
      <c r="G69" s="51"/>
      <c r="H69" s="96"/>
      <c r="I69" s="147"/>
    </row>
    <row r="70" spans="1:9" s="36" customFormat="1" x14ac:dyDescent="0.25">
      <c r="A70" s="50"/>
      <c r="D70" s="51"/>
      <c r="E70" s="51"/>
      <c r="F70" s="51"/>
      <c r="G70" s="51"/>
      <c r="H70" s="96"/>
      <c r="I70" s="147"/>
    </row>
    <row r="71" spans="1:9" s="36" customFormat="1" x14ac:dyDescent="0.25">
      <c r="A71" s="50"/>
      <c r="D71" s="51"/>
      <c r="E71" s="51"/>
      <c r="F71" s="51"/>
      <c r="G71" s="51"/>
      <c r="H71" s="96"/>
      <c r="I71" s="147"/>
    </row>
    <row r="72" spans="1:9" s="36" customFormat="1" x14ac:dyDescent="0.25">
      <c r="A72" s="50"/>
      <c r="D72" s="51"/>
      <c r="E72" s="51"/>
      <c r="F72" s="51"/>
      <c r="G72" s="51"/>
      <c r="H72" s="96"/>
      <c r="I72" s="147"/>
    </row>
  </sheetData>
  <mergeCells count="13">
    <mergeCell ref="A1:B1"/>
    <mergeCell ref="A2:B2"/>
    <mergeCell ref="A5:H5"/>
    <mergeCell ref="A3:I3"/>
    <mergeCell ref="A4:I4"/>
    <mergeCell ref="I6:I9"/>
    <mergeCell ref="G6:G9"/>
    <mergeCell ref="H6:H9"/>
    <mergeCell ref="B6:B8"/>
    <mergeCell ref="A7:A8"/>
    <mergeCell ref="E6:F7"/>
    <mergeCell ref="C6:C9"/>
    <mergeCell ref="D6:D9"/>
  </mergeCells>
  <pageMargins left="0.74803149606299213" right="0.15748031496062992" top="0.38" bottom="0.39370078740157483" header="0.39" footer="0.3937007874015748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opLeftCell="A58" zoomScale="115" zoomScaleNormal="115" workbookViewId="0">
      <selection activeCell="M67" sqref="M67"/>
    </sheetView>
  </sheetViews>
  <sheetFormatPr defaultRowHeight="15" x14ac:dyDescent="0.25"/>
  <cols>
    <col min="1" max="1" width="3.28515625" style="3" customWidth="1"/>
    <col min="2" max="2" width="20.28515625" style="3" customWidth="1"/>
    <col min="3" max="3" width="6" style="165" customWidth="1"/>
    <col min="4" max="19" width="6" style="3" customWidth="1"/>
    <col min="20" max="20" width="4.85546875" style="3" customWidth="1"/>
    <col min="21" max="21" width="7.28515625" style="3" customWidth="1"/>
    <col min="22" max="16384" width="9.140625" style="3"/>
  </cols>
  <sheetData>
    <row r="1" spans="1:20" ht="17.25" customHeight="1" x14ac:dyDescent="0.25">
      <c r="A1" s="324" t="s">
        <v>127</v>
      </c>
      <c r="B1" s="324"/>
      <c r="C1" s="4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325" t="s">
        <v>161</v>
      </c>
      <c r="S1" s="325"/>
      <c r="T1" s="325"/>
    </row>
    <row r="2" spans="1:20" ht="19.5" customHeight="1" x14ac:dyDescent="0.25">
      <c r="A2" s="326" t="s">
        <v>162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</row>
    <row r="3" spans="1:20" ht="12.75" customHeight="1" x14ac:dyDescent="0.25">
      <c r="A3" s="325" t="s">
        <v>163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</row>
    <row r="4" spans="1:20" ht="18.75" customHeight="1" x14ac:dyDescent="0.25">
      <c r="A4" s="327" t="s">
        <v>164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</row>
    <row r="5" spans="1:20" ht="23.25" customHeight="1" x14ac:dyDescent="0.25">
      <c r="A5" s="328" t="s">
        <v>2</v>
      </c>
      <c r="B5" s="299" t="s">
        <v>3</v>
      </c>
      <c r="C5" s="330" t="s">
        <v>4</v>
      </c>
      <c r="D5" s="330" t="s">
        <v>165</v>
      </c>
      <c r="E5" s="292" t="s">
        <v>132</v>
      </c>
      <c r="F5" s="321" t="s">
        <v>133</v>
      </c>
      <c r="G5" s="322"/>
      <c r="H5" s="323"/>
      <c r="I5" s="292" t="s">
        <v>134</v>
      </c>
      <c r="J5" s="321" t="s">
        <v>133</v>
      </c>
      <c r="K5" s="322"/>
      <c r="L5" s="323"/>
      <c r="M5" s="292" t="s">
        <v>135</v>
      </c>
      <c r="N5" s="321" t="s">
        <v>133</v>
      </c>
      <c r="O5" s="322"/>
      <c r="P5" s="323"/>
      <c r="Q5" s="292" t="s">
        <v>136</v>
      </c>
      <c r="R5" s="321" t="s">
        <v>133</v>
      </c>
      <c r="S5" s="322"/>
      <c r="T5" s="323"/>
    </row>
    <row r="6" spans="1:20" ht="54.75" customHeight="1" x14ac:dyDescent="0.25">
      <c r="A6" s="329"/>
      <c r="B6" s="300"/>
      <c r="C6" s="331"/>
      <c r="D6" s="331"/>
      <c r="E6" s="293"/>
      <c r="F6" s="172" t="s">
        <v>137</v>
      </c>
      <c r="G6" s="172" t="s">
        <v>138</v>
      </c>
      <c r="H6" s="172" t="s">
        <v>139</v>
      </c>
      <c r="I6" s="293"/>
      <c r="J6" s="172" t="s">
        <v>140</v>
      </c>
      <c r="K6" s="172" t="s">
        <v>141</v>
      </c>
      <c r="L6" s="172" t="s">
        <v>142</v>
      </c>
      <c r="M6" s="293"/>
      <c r="N6" s="172" t="s">
        <v>143</v>
      </c>
      <c r="O6" s="172" t="s">
        <v>144</v>
      </c>
      <c r="P6" s="172" t="s">
        <v>145</v>
      </c>
      <c r="Q6" s="293"/>
      <c r="R6" s="172" t="s">
        <v>146</v>
      </c>
      <c r="S6" s="172" t="s">
        <v>147</v>
      </c>
      <c r="T6" s="172" t="s">
        <v>148</v>
      </c>
    </row>
    <row r="7" spans="1:20" s="8" customFormat="1" ht="17.25" customHeight="1" x14ac:dyDescent="0.25">
      <c r="A7" s="174" t="s">
        <v>6</v>
      </c>
      <c r="B7" s="172" t="s">
        <v>7</v>
      </c>
      <c r="C7" s="173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</row>
    <row r="8" spans="1:20" s="8" customFormat="1" ht="17.25" customHeight="1" x14ac:dyDescent="0.25">
      <c r="A8" s="199">
        <v>1</v>
      </c>
      <c r="B8" s="174" t="s">
        <v>8</v>
      </c>
      <c r="C8" s="173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</row>
    <row r="9" spans="1:20" s="8" customFormat="1" ht="17.25" customHeight="1" x14ac:dyDescent="0.25">
      <c r="A9" s="200" t="s">
        <v>102</v>
      </c>
      <c r="B9" s="174" t="s">
        <v>9</v>
      </c>
      <c r="C9" s="173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</row>
    <row r="10" spans="1:20" s="8" customFormat="1" ht="17.25" customHeight="1" x14ac:dyDescent="0.25">
      <c r="A10" s="175"/>
      <c r="B10" s="181" t="s">
        <v>10</v>
      </c>
      <c r="C10" s="182" t="s">
        <v>11</v>
      </c>
      <c r="D10" s="201">
        <v>502.5</v>
      </c>
      <c r="E10" s="201">
        <v>272.5</v>
      </c>
      <c r="F10" s="175"/>
      <c r="G10" s="175"/>
      <c r="H10" s="201">
        <v>272.5</v>
      </c>
      <c r="I10" s="201">
        <v>230</v>
      </c>
      <c r="J10" s="175"/>
      <c r="K10" s="201">
        <v>230</v>
      </c>
      <c r="L10" s="175"/>
      <c r="M10" s="201">
        <v>0</v>
      </c>
      <c r="N10" s="175"/>
      <c r="O10" s="175"/>
      <c r="P10" s="175"/>
      <c r="Q10" s="201">
        <v>0</v>
      </c>
      <c r="R10" s="175"/>
      <c r="S10" s="175"/>
      <c r="T10" s="175"/>
    </row>
    <row r="11" spans="1:20" s="8" customFormat="1" ht="23.25" customHeight="1" x14ac:dyDescent="0.25">
      <c r="A11" s="175"/>
      <c r="B11" s="181" t="s">
        <v>12</v>
      </c>
      <c r="C11" s="182" t="s">
        <v>13</v>
      </c>
      <c r="D11" s="184">
        <v>3193</v>
      </c>
      <c r="E11" s="184">
        <v>1744</v>
      </c>
      <c r="F11" s="175"/>
      <c r="G11" s="175"/>
      <c r="H11" s="184">
        <v>1744</v>
      </c>
      <c r="I11" s="184">
        <v>1449</v>
      </c>
      <c r="J11" s="175"/>
      <c r="K11" s="184"/>
      <c r="L11" s="175"/>
      <c r="M11" s="201">
        <v>0</v>
      </c>
      <c r="N11" s="175"/>
      <c r="O11" s="175"/>
      <c r="P11" s="175"/>
      <c r="Q11" s="201">
        <v>0</v>
      </c>
      <c r="R11" s="175"/>
      <c r="S11" s="175"/>
      <c r="T11" s="175"/>
    </row>
    <row r="12" spans="1:20" s="8" customFormat="1" ht="26.25" customHeight="1" x14ac:dyDescent="0.25">
      <c r="A12" s="200" t="s">
        <v>103</v>
      </c>
      <c r="B12" s="174" t="s">
        <v>14</v>
      </c>
      <c r="C12" s="173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</row>
    <row r="13" spans="1:20" s="8" customFormat="1" ht="17.25" customHeight="1" x14ac:dyDescent="0.25">
      <c r="A13" s="175"/>
      <c r="B13" s="174" t="s">
        <v>15</v>
      </c>
      <c r="C13" s="173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</row>
    <row r="14" spans="1:20" s="8" customFormat="1" ht="17.25" customHeight="1" x14ac:dyDescent="0.25">
      <c r="A14" s="175"/>
      <c r="B14" s="181" t="s">
        <v>10</v>
      </c>
      <c r="C14" s="182" t="s">
        <v>11</v>
      </c>
      <c r="D14" s="201">
        <v>91</v>
      </c>
      <c r="E14" s="201">
        <v>23</v>
      </c>
      <c r="F14" s="175"/>
      <c r="G14" s="175"/>
      <c r="H14" s="201">
        <v>23</v>
      </c>
      <c r="I14" s="201">
        <v>68</v>
      </c>
      <c r="J14" s="175"/>
      <c r="K14" s="201">
        <v>68</v>
      </c>
      <c r="L14" s="175"/>
      <c r="M14" s="201">
        <v>0</v>
      </c>
      <c r="N14" s="175"/>
      <c r="O14" s="175"/>
      <c r="P14" s="175"/>
      <c r="Q14" s="201">
        <v>0</v>
      </c>
      <c r="R14" s="175"/>
      <c r="S14" s="202" t="s">
        <v>94</v>
      </c>
      <c r="T14" s="202" t="s">
        <v>94</v>
      </c>
    </row>
    <row r="15" spans="1:20" s="8" customFormat="1" ht="17.25" customHeight="1" x14ac:dyDescent="0.25">
      <c r="A15" s="175"/>
      <c r="B15" s="181" t="s">
        <v>12</v>
      </c>
      <c r="C15" s="182" t="s">
        <v>13</v>
      </c>
      <c r="D15" s="201" t="s">
        <v>166</v>
      </c>
      <c r="E15" s="201" t="s">
        <v>167</v>
      </c>
      <c r="F15" s="175"/>
      <c r="G15" s="175"/>
      <c r="H15" s="201" t="s">
        <v>167</v>
      </c>
      <c r="I15" s="201">
        <v>340</v>
      </c>
      <c r="J15" s="175"/>
      <c r="K15" s="201"/>
      <c r="L15" s="175"/>
      <c r="M15" s="201">
        <v>0</v>
      </c>
      <c r="N15" s="175"/>
      <c r="O15" s="175"/>
      <c r="P15" s="175"/>
      <c r="Q15" s="201">
        <v>0</v>
      </c>
      <c r="R15" s="175"/>
      <c r="S15" s="175"/>
      <c r="T15" s="175"/>
    </row>
    <row r="16" spans="1:20" s="8" customFormat="1" ht="17.25" customHeight="1" x14ac:dyDescent="0.25">
      <c r="A16" s="175"/>
      <c r="B16" s="174" t="s">
        <v>16</v>
      </c>
      <c r="C16" s="173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</row>
    <row r="17" spans="1:20" s="8" customFormat="1" ht="17.25" customHeight="1" x14ac:dyDescent="0.25">
      <c r="A17" s="175"/>
      <c r="B17" s="181" t="s">
        <v>10</v>
      </c>
      <c r="C17" s="182" t="s">
        <v>11</v>
      </c>
      <c r="D17" s="201">
        <v>44</v>
      </c>
      <c r="E17" s="203">
        <v>22</v>
      </c>
      <c r="F17" s="175"/>
      <c r="G17" s="175"/>
      <c r="H17" s="203">
        <v>22</v>
      </c>
      <c r="I17" s="203">
        <v>22</v>
      </c>
      <c r="J17" s="175"/>
      <c r="K17" s="203">
        <v>22</v>
      </c>
      <c r="L17" s="175"/>
      <c r="M17" s="203">
        <v>0</v>
      </c>
      <c r="N17" s="175"/>
      <c r="O17" s="175"/>
      <c r="P17" s="175"/>
      <c r="Q17" s="203">
        <v>0</v>
      </c>
      <c r="R17" s="175"/>
      <c r="S17" s="175"/>
      <c r="T17" s="175"/>
    </row>
    <row r="18" spans="1:20" s="8" customFormat="1" ht="17.25" customHeight="1" x14ac:dyDescent="0.25">
      <c r="A18" s="175"/>
      <c r="B18" s="181" t="s">
        <v>12</v>
      </c>
      <c r="C18" s="182" t="s">
        <v>13</v>
      </c>
      <c r="D18" s="184">
        <v>1386</v>
      </c>
      <c r="E18" s="203">
        <v>704</v>
      </c>
      <c r="F18" s="175"/>
      <c r="G18" s="175"/>
      <c r="H18" s="203">
        <v>704</v>
      </c>
      <c r="I18" s="203">
        <v>682</v>
      </c>
      <c r="J18" s="175"/>
      <c r="K18" s="203"/>
      <c r="L18" s="175"/>
      <c r="M18" s="203">
        <v>0</v>
      </c>
      <c r="N18" s="175"/>
      <c r="O18" s="175"/>
      <c r="P18" s="175"/>
      <c r="Q18" s="203">
        <v>0</v>
      </c>
      <c r="R18" s="175"/>
      <c r="S18" s="175"/>
      <c r="T18" s="175"/>
    </row>
    <row r="19" spans="1:20" s="8" customFormat="1" ht="17.25" customHeight="1" x14ac:dyDescent="0.25">
      <c r="A19" s="175"/>
      <c r="B19" s="174" t="s">
        <v>18</v>
      </c>
      <c r="C19" s="173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</row>
    <row r="20" spans="1:20" s="8" customFormat="1" ht="17.25" customHeight="1" x14ac:dyDescent="0.25">
      <c r="A20" s="175"/>
      <c r="B20" s="181" t="s">
        <v>10</v>
      </c>
      <c r="C20" s="182" t="s">
        <v>11</v>
      </c>
      <c r="D20" s="201">
        <v>90</v>
      </c>
      <c r="E20" s="201">
        <v>40</v>
      </c>
      <c r="F20" s="175"/>
      <c r="G20" s="175"/>
      <c r="H20" s="201">
        <v>40</v>
      </c>
      <c r="I20" s="201">
        <v>50</v>
      </c>
      <c r="J20" s="175"/>
      <c r="K20" s="201">
        <v>50</v>
      </c>
      <c r="L20" s="175"/>
      <c r="M20" s="201">
        <v>0</v>
      </c>
      <c r="N20" s="175"/>
      <c r="O20" s="175"/>
      <c r="P20" s="175"/>
      <c r="Q20" s="201">
        <v>0</v>
      </c>
      <c r="R20" s="175"/>
      <c r="S20" s="175"/>
      <c r="T20" s="175"/>
    </row>
    <row r="21" spans="1:20" s="8" customFormat="1" ht="17.25" customHeight="1" x14ac:dyDescent="0.25">
      <c r="A21" s="175"/>
      <c r="B21" s="181" t="s">
        <v>12</v>
      </c>
      <c r="C21" s="182" t="s">
        <v>13</v>
      </c>
      <c r="D21" s="201">
        <v>48</v>
      </c>
      <c r="E21" s="201" t="s">
        <v>168</v>
      </c>
      <c r="F21" s="175"/>
      <c r="G21" s="175"/>
      <c r="H21" s="201" t="s">
        <v>168</v>
      </c>
      <c r="I21" s="201" t="s">
        <v>169</v>
      </c>
      <c r="J21" s="175"/>
      <c r="K21" s="201"/>
      <c r="L21" s="175"/>
      <c r="M21" s="201">
        <v>0</v>
      </c>
      <c r="N21" s="175"/>
      <c r="O21" s="175"/>
      <c r="P21" s="175"/>
      <c r="Q21" s="201">
        <v>0</v>
      </c>
      <c r="R21" s="175"/>
      <c r="S21" s="175"/>
      <c r="T21" s="175"/>
    </row>
    <row r="22" spans="1:20" s="8" customFormat="1" ht="17.25" customHeight="1" x14ac:dyDescent="0.25">
      <c r="A22" s="175"/>
      <c r="B22" s="182" t="s">
        <v>19</v>
      </c>
      <c r="C22" s="182"/>
      <c r="D22" s="201"/>
      <c r="E22" s="201"/>
      <c r="F22" s="175"/>
      <c r="G22" s="175"/>
      <c r="H22" s="201"/>
      <c r="I22" s="201"/>
      <c r="J22" s="175"/>
      <c r="K22" s="201"/>
      <c r="L22" s="175"/>
      <c r="M22" s="201"/>
      <c r="N22" s="175"/>
      <c r="O22" s="175"/>
      <c r="P22" s="175"/>
      <c r="Q22" s="201"/>
      <c r="R22" s="175"/>
      <c r="S22" s="175"/>
      <c r="T22" s="175"/>
    </row>
    <row r="23" spans="1:20" s="8" customFormat="1" ht="22.5" customHeight="1" x14ac:dyDescent="0.25">
      <c r="A23" s="175"/>
      <c r="B23" s="204" t="s">
        <v>170</v>
      </c>
      <c r="C23" s="182" t="s">
        <v>11</v>
      </c>
      <c r="D23" s="201">
        <v>12</v>
      </c>
      <c r="E23" s="191">
        <v>12</v>
      </c>
      <c r="F23" s="175"/>
      <c r="G23" s="175"/>
      <c r="H23" s="175"/>
      <c r="I23" s="201">
        <v>12</v>
      </c>
      <c r="J23" s="175"/>
      <c r="K23" s="175"/>
      <c r="L23" s="175"/>
      <c r="M23" s="201">
        <v>12</v>
      </c>
      <c r="N23" s="175"/>
      <c r="O23" s="175"/>
      <c r="P23" s="175"/>
      <c r="Q23" s="201">
        <v>12</v>
      </c>
      <c r="R23" s="175"/>
      <c r="S23" s="175"/>
      <c r="T23" s="175"/>
    </row>
    <row r="24" spans="1:20" s="8" customFormat="1" ht="23.25" customHeight="1" x14ac:dyDescent="0.25">
      <c r="A24" s="175"/>
      <c r="B24" s="181" t="s">
        <v>12</v>
      </c>
      <c r="C24" s="173"/>
      <c r="D24" s="201">
        <v>156</v>
      </c>
      <c r="E24" s="191">
        <v>0</v>
      </c>
      <c r="F24" s="175"/>
      <c r="G24" s="175"/>
      <c r="H24" s="175"/>
      <c r="I24" s="201">
        <v>156</v>
      </c>
      <c r="J24" s="175"/>
      <c r="K24" s="205">
        <v>156</v>
      </c>
      <c r="L24" s="175"/>
      <c r="M24" s="201"/>
      <c r="N24" s="175"/>
      <c r="O24" s="175"/>
      <c r="P24" s="175"/>
      <c r="Q24" s="201">
        <v>156</v>
      </c>
      <c r="R24" s="175"/>
      <c r="S24" s="175"/>
      <c r="T24" s="175"/>
    </row>
    <row r="25" spans="1:20" s="8" customFormat="1" ht="17.25" customHeight="1" x14ac:dyDescent="0.25">
      <c r="A25" s="175"/>
      <c r="B25" s="182" t="s">
        <v>20</v>
      </c>
      <c r="C25" s="173"/>
      <c r="D25" s="201"/>
      <c r="E25" s="191"/>
      <c r="F25" s="175"/>
      <c r="G25" s="175"/>
      <c r="H25" s="175"/>
      <c r="I25" s="201"/>
      <c r="J25" s="175"/>
      <c r="K25" s="205"/>
      <c r="L25" s="175"/>
      <c r="M25" s="201"/>
      <c r="N25" s="175"/>
      <c r="O25" s="175"/>
      <c r="P25" s="175"/>
      <c r="Q25" s="201"/>
      <c r="R25" s="175"/>
      <c r="S25" s="175"/>
      <c r="T25" s="175"/>
    </row>
    <row r="26" spans="1:20" s="8" customFormat="1" x14ac:dyDescent="0.25">
      <c r="A26" s="175"/>
      <c r="B26" s="181" t="s">
        <v>10</v>
      </c>
      <c r="C26" s="182" t="s">
        <v>11</v>
      </c>
      <c r="D26" s="201">
        <v>12</v>
      </c>
      <c r="E26" s="201">
        <v>12</v>
      </c>
      <c r="F26" s="175"/>
      <c r="G26" s="175"/>
      <c r="H26" s="175"/>
      <c r="I26" s="202"/>
      <c r="J26" s="175"/>
      <c r="K26" s="205"/>
      <c r="L26" s="175"/>
      <c r="M26" s="202"/>
      <c r="N26" s="175"/>
      <c r="O26" s="175"/>
      <c r="P26" s="175"/>
      <c r="Q26" s="202"/>
      <c r="R26" s="175"/>
      <c r="S26" s="175"/>
      <c r="T26" s="175"/>
    </row>
    <row r="27" spans="1:20" s="8" customFormat="1" x14ac:dyDescent="0.25">
      <c r="A27" s="175"/>
      <c r="B27" s="181" t="s">
        <v>12</v>
      </c>
      <c r="C27" s="173"/>
      <c r="D27" s="201">
        <v>150</v>
      </c>
      <c r="E27" s="201"/>
      <c r="F27" s="175"/>
      <c r="G27" s="175"/>
      <c r="H27" s="175"/>
      <c r="I27" s="201"/>
      <c r="J27" s="175"/>
      <c r="K27" s="205">
        <v>150</v>
      </c>
      <c r="L27" s="175"/>
      <c r="M27" s="201"/>
      <c r="N27" s="175"/>
      <c r="O27" s="175"/>
      <c r="P27" s="175"/>
      <c r="Q27" s="201"/>
      <c r="R27" s="175"/>
      <c r="S27" s="175"/>
      <c r="T27" s="175"/>
    </row>
    <row r="28" spans="1:20" s="8" customFormat="1" x14ac:dyDescent="0.25">
      <c r="A28" s="175"/>
      <c r="B28" s="181" t="s">
        <v>171</v>
      </c>
      <c r="C28" s="173"/>
      <c r="D28" s="201"/>
      <c r="E28" s="201"/>
      <c r="F28" s="175"/>
      <c r="G28" s="175"/>
      <c r="H28" s="175"/>
      <c r="I28" s="201"/>
      <c r="J28" s="175"/>
      <c r="K28" s="175"/>
      <c r="L28" s="175"/>
      <c r="M28" s="201"/>
      <c r="N28" s="175"/>
      <c r="O28" s="175"/>
      <c r="P28" s="175"/>
      <c r="Q28" s="201"/>
      <c r="R28" s="175"/>
      <c r="S28" s="175"/>
      <c r="T28" s="175"/>
    </row>
    <row r="29" spans="1:20" s="8" customFormat="1" x14ac:dyDescent="0.25">
      <c r="A29" s="175"/>
      <c r="B29" s="181" t="s">
        <v>10</v>
      </c>
      <c r="C29" s="173" t="s">
        <v>11</v>
      </c>
      <c r="D29" s="201">
        <v>38</v>
      </c>
      <c r="E29" s="201">
        <v>38</v>
      </c>
      <c r="F29" s="175"/>
      <c r="G29" s="175"/>
      <c r="H29" s="175"/>
      <c r="I29" s="201"/>
      <c r="J29" s="175"/>
      <c r="K29" s="175"/>
      <c r="L29" s="175"/>
      <c r="M29" s="201"/>
      <c r="N29" s="175"/>
      <c r="O29" s="175"/>
      <c r="P29" s="175"/>
      <c r="Q29" s="201"/>
      <c r="R29" s="175"/>
      <c r="S29" s="175"/>
      <c r="T29" s="175"/>
    </row>
    <row r="30" spans="1:20" s="8" customFormat="1" x14ac:dyDescent="0.25">
      <c r="A30" s="175"/>
      <c r="B30" s="181" t="s">
        <v>172</v>
      </c>
      <c r="C30" s="173" t="s">
        <v>13</v>
      </c>
      <c r="D30" s="201">
        <v>20</v>
      </c>
      <c r="E30" s="201">
        <v>5</v>
      </c>
      <c r="F30" s="175">
        <v>1.5</v>
      </c>
      <c r="G30" s="175">
        <v>1.5</v>
      </c>
      <c r="H30" s="175">
        <v>2</v>
      </c>
      <c r="I30" s="201">
        <v>9</v>
      </c>
      <c r="J30" s="175">
        <v>3</v>
      </c>
      <c r="K30" s="205">
        <v>3</v>
      </c>
      <c r="L30" s="175">
        <v>3</v>
      </c>
      <c r="M30" s="201">
        <v>6</v>
      </c>
      <c r="N30" s="175">
        <v>2</v>
      </c>
      <c r="O30" s="175">
        <v>2</v>
      </c>
      <c r="P30" s="175">
        <v>2</v>
      </c>
      <c r="Q30" s="201"/>
      <c r="R30" s="175"/>
      <c r="S30" s="175"/>
      <c r="T30" s="175"/>
    </row>
    <row r="31" spans="1:20" s="8" customFormat="1" ht="36" x14ac:dyDescent="0.25">
      <c r="A31" s="206" t="s">
        <v>173</v>
      </c>
      <c r="B31" s="174" t="s">
        <v>174</v>
      </c>
      <c r="C31" s="173"/>
      <c r="D31" s="201"/>
      <c r="E31" s="201"/>
      <c r="F31" s="175"/>
      <c r="G31" s="175"/>
      <c r="H31" s="175"/>
      <c r="I31" s="201"/>
      <c r="J31" s="175"/>
      <c r="K31" s="175"/>
      <c r="L31" s="175"/>
      <c r="M31" s="201"/>
      <c r="N31" s="175"/>
      <c r="O31" s="175"/>
      <c r="P31" s="175"/>
      <c r="Q31" s="201"/>
      <c r="R31" s="175"/>
      <c r="S31" s="175"/>
      <c r="T31" s="175"/>
    </row>
    <row r="32" spans="1:20" s="8" customFormat="1" x14ac:dyDescent="0.25">
      <c r="A32" s="175"/>
      <c r="B32" s="181" t="s">
        <v>24</v>
      </c>
      <c r="C32" s="173"/>
      <c r="D32" s="201"/>
      <c r="E32" s="201"/>
      <c r="F32" s="175"/>
      <c r="G32" s="175"/>
      <c r="H32" s="175"/>
      <c r="I32" s="201"/>
      <c r="J32" s="175"/>
      <c r="K32" s="175"/>
      <c r="L32" s="175"/>
      <c r="M32" s="201"/>
      <c r="N32" s="175"/>
      <c r="O32" s="175"/>
      <c r="P32" s="175"/>
      <c r="Q32" s="201"/>
      <c r="R32" s="175"/>
      <c r="S32" s="175"/>
      <c r="T32" s="175"/>
    </row>
    <row r="33" spans="1:20" s="8" customFormat="1" x14ac:dyDescent="0.25">
      <c r="A33" s="175"/>
      <c r="B33" s="181" t="s">
        <v>10</v>
      </c>
      <c r="C33" s="173" t="s">
        <v>11</v>
      </c>
      <c r="D33" s="201">
        <v>8</v>
      </c>
      <c r="E33" s="201">
        <v>8</v>
      </c>
      <c r="F33" s="175"/>
      <c r="G33" s="175"/>
      <c r="H33" s="175"/>
      <c r="I33" s="201"/>
      <c r="J33" s="175"/>
      <c r="K33" s="175"/>
      <c r="L33" s="175"/>
      <c r="M33" s="201"/>
      <c r="N33" s="175"/>
      <c r="O33" s="175"/>
      <c r="P33" s="175"/>
      <c r="Q33" s="201"/>
      <c r="R33" s="175"/>
      <c r="S33" s="175"/>
      <c r="T33" s="175"/>
    </row>
    <row r="34" spans="1:20" s="8" customFormat="1" x14ac:dyDescent="0.25">
      <c r="A34" s="175"/>
      <c r="B34" s="181" t="s">
        <v>25</v>
      </c>
      <c r="C34" s="173" t="s">
        <v>11</v>
      </c>
      <c r="D34" s="201">
        <v>5</v>
      </c>
      <c r="E34" s="201">
        <v>5</v>
      </c>
      <c r="F34" s="175"/>
      <c r="G34" s="175"/>
      <c r="H34" s="175"/>
      <c r="I34" s="201">
        <v>5</v>
      </c>
      <c r="J34" s="175"/>
      <c r="K34" s="175"/>
      <c r="L34" s="175"/>
      <c r="M34" s="201">
        <v>5</v>
      </c>
      <c r="N34" s="175"/>
      <c r="O34" s="175"/>
      <c r="P34" s="175"/>
      <c r="Q34" s="201">
        <v>5</v>
      </c>
      <c r="R34" s="175"/>
      <c r="S34" s="175"/>
      <c r="T34" s="175"/>
    </row>
    <row r="35" spans="1:20" s="8" customFormat="1" ht="19.5" customHeight="1" x14ac:dyDescent="0.25">
      <c r="A35" s="175"/>
      <c r="B35" s="181" t="s">
        <v>12</v>
      </c>
      <c r="C35" s="182" t="s">
        <v>13</v>
      </c>
      <c r="D35" s="201">
        <v>83</v>
      </c>
      <c r="E35" s="201">
        <v>31</v>
      </c>
      <c r="F35" s="201">
        <v>10</v>
      </c>
      <c r="G35" s="201">
        <v>10</v>
      </c>
      <c r="H35" s="201">
        <v>11</v>
      </c>
      <c r="I35" s="201">
        <v>31</v>
      </c>
      <c r="J35" s="201">
        <v>10</v>
      </c>
      <c r="K35" s="201">
        <v>10</v>
      </c>
      <c r="L35" s="201">
        <v>11</v>
      </c>
      <c r="M35" s="201">
        <v>21</v>
      </c>
      <c r="N35" s="201">
        <v>7</v>
      </c>
      <c r="O35" s="201">
        <v>7</v>
      </c>
      <c r="P35" s="201">
        <v>7</v>
      </c>
      <c r="Q35" s="201" t="s">
        <v>94</v>
      </c>
      <c r="R35" s="202" t="s">
        <v>94</v>
      </c>
      <c r="S35" s="202" t="s">
        <v>94</v>
      </c>
      <c r="T35" s="202" t="s">
        <v>94</v>
      </c>
    </row>
    <row r="36" spans="1:20" s="8" customFormat="1" x14ac:dyDescent="0.25">
      <c r="A36" s="175"/>
      <c r="B36" s="172" t="s">
        <v>26</v>
      </c>
      <c r="C36" s="173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</row>
    <row r="37" spans="1:20" s="8" customFormat="1" x14ac:dyDescent="0.25">
      <c r="A37" s="175"/>
      <c r="B37" s="181" t="s">
        <v>10</v>
      </c>
      <c r="C37" s="182" t="s">
        <v>11</v>
      </c>
      <c r="D37" s="201">
        <v>25</v>
      </c>
      <c r="E37" s="201">
        <v>25</v>
      </c>
      <c r="F37" s="175"/>
      <c r="G37" s="175"/>
      <c r="H37" s="175"/>
      <c r="I37" s="201">
        <v>25</v>
      </c>
      <c r="J37" s="175"/>
      <c r="K37" s="175"/>
      <c r="L37" s="175"/>
      <c r="M37" s="201">
        <v>25</v>
      </c>
      <c r="N37" s="175"/>
      <c r="O37" s="175"/>
      <c r="P37" s="175"/>
      <c r="Q37" s="201">
        <v>25</v>
      </c>
      <c r="R37" s="175"/>
      <c r="S37" s="175"/>
      <c r="T37" s="175"/>
    </row>
    <row r="38" spans="1:20" s="8" customFormat="1" x14ac:dyDescent="0.25">
      <c r="A38" s="175"/>
      <c r="B38" s="181" t="s">
        <v>25</v>
      </c>
      <c r="C38" s="182" t="s">
        <v>11</v>
      </c>
      <c r="D38" s="201">
        <v>25</v>
      </c>
      <c r="E38" s="201">
        <v>9</v>
      </c>
      <c r="F38" s="201">
        <v>3</v>
      </c>
      <c r="G38" s="201">
        <v>3</v>
      </c>
      <c r="H38" s="201">
        <v>3</v>
      </c>
      <c r="I38" s="201">
        <v>9</v>
      </c>
      <c r="J38" s="201">
        <v>3</v>
      </c>
      <c r="K38" s="201">
        <v>3</v>
      </c>
      <c r="L38" s="201">
        <v>3</v>
      </c>
      <c r="M38" s="201">
        <v>7</v>
      </c>
      <c r="N38" s="201">
        <v>3</v>
      </c>
      <c r="O38" s="201">
        <v>2</v>
      </c>
      <c r="P38" s="201">
        <v>2</v>
      </c>
      <c r="Q38" s="201" t="s">
        <v>94</v>
      </c>
      <c r="R38" s="175"/>
      <c r="S38" s="175"/>
      <c r="T38" s="175"/>
    </row>
    <row r="39" spans="1:20" s="8" customFormat="1" x14ac:dyDescent="0.25">
      <c r="A39" s="175"/>
      <c r="B39" s="181" t="s">
        <v>12</v>
      </c>
      <c r="C39" s="182" t="s">
        <v>13</v>
      </c>
      <c r="D39" s="201">
        <v>157</v>
      </c>
      <c r="E39" s="201">
        <v>54</v>
      </c>
      <c r="F39" s="201">
        <v>18</v>
      </c>
      <c r="G39" s="201">
        <v>18</v>
      </c>
      <c r="H39" s="201">
        <v>18</v>
      </c>
      <c r="I39" s="201">
        <v>55</v>
      </c>
      <c r="J39" s="201">
        <v>18</v>
      </c>
      <c r="K39" s="201">
        <v>19</v>
      </c>
      <c r="L39" s="201">
        <v>18</v>
      </c>
      <c r="M39" s="201">
        <v>48</v>
      </c>
      <c r="N39" s="201">
        <v>16</v>
      </c>
      <c r="O39" s="201">
        <v>16</v>
      </c>
      <c r="P39" s="201">
        <v>16</v>
      </c>
      <c r="Q39" s="201" t="s">
        <v>94</v>
      </c>
      <c r="R39" s="175"/>
      <c r="S39" s="175"/>
      <c r="T39" s="175"/>
    </row>
    <row r="40" spans="1:20" s="8" customFormat="1" x14ac:dyDescent="0.25">
      <c r="A40" s="175"/>
      <c r="B40" s="172" t="s">
        <v>27</v>
      </c>
      <c r="C40" s="173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</row>
    <row r="41" spans="1:20" s="8" customFormat="1" x14ac:dyDescent="0.25">
      <c r="A41" s="175"/>
      <c r="B41" s="181" t="s">
        <v>10</v>
      </c>
      <c r="C41" s="182" t="s">
        <v>11</v>
      </c>
      <c r="D41" s="201">
        <v>3</v>
      </c>
      <c r="E41" s="201">
        <v>3</v>
      </c>
      <c r="F41" s="175"/>
      <c r="G41" s="175"/>
      <c r="H41" s="175"/>
      <c r="I41" s="201">
        <v>3</v>
      </c>
      <c r="J41" s="175"/>
      <c r="K41" s="175"/>
      <c r="L41" s="175"/>
      <c r="M41" s="201">
        <v>3</v>
      </c>
      <c r="N41" s="175"/>
      <c r="O41" s="175"/>
      <c r="P41" s="175"/>
      <c r="Q41" s="201">
        <v>3</v>
      </c>
      <c r="R41" s="175"/>
      <c r="S41" s="175"/>
      <c r="T41" s="175"/>
    </row>
    <row r="42" spans="1:20" s="8" customFormat="1" x14ac:dyDescent="0.25">
      <c r="A42" s="175"/>
      <c r="B42" s="181" t="s">
        <v>25</v>
      </c>
      <c r="C42" s="182" t="s">
        <v>11</v>
      </c>
      <c r="D42" s="201">
        <v>2</v>
      </c>
      <c r="E42" s="175"/>
      <c r="F42" s="175"/>
      <c r="G42" s="175"/>
      <c r="H42" s="175"/>
      <c r="I42" s="201" t="s">
        <v>175</v>
      </c>
      <c r="J42" s="175"/>
      <c r="K42" s="175"/>
      <c r="L42" s="175"/>
      <c r="M42" s="201" t="s">
        <v>175</v>
      </c>
      <c r="N42" s="175"/>
      <c r="O42" s="175"/>
      <c r="P42" s="175"/>
      <c r="Q42" s="175"/>
      <c r="R42" s="175"/>
      <c r="S42" s="175"/>
      <c r="T42" s="175"/>
    </row>
    <row r="43" spans="1:20" s="8" customFormat="1" x14ac:dyDescent="0.25">
      <c r="A43" s="175"/>
      <c r="B43" s="181" t="s">
        <v>12</v>
      </c>
      <c r="C43" s="182" t="s">
        <v>13</v>
      </c>
      <c r="D43" s="201">
        <v>19</v>
      </c>
      <c r="E43" s="203">
        <v>0</v>
      </c>
      <c r="F43" s="175"/>
      <c r="G43" s="175"/>
      <c r="H43" s="175"/>
      <c r="I43" s="203">
        <v>9</v>
      </c>
      <c r="J43" s="175"/>
      <c r="K43" s="175"/>
      <c r="L43" s="203">
        <v>9</v>
      </c>
      <c r="M43" s="203">
        <v>10</v>
      </c>
      <c r="N43" s="203">
        <v>10</v>
      </c>
      <c r="O43" s="175"/>
      <c r="P43" s="175"/>
      <c r="Q43" s="203">
        <v>0</v>
      </c>
      <c r="R43" s="207">
        <v>0</v>
      </c>
      <c r="S43" s="207">
        <v>0</v>
      </c>
      <c r="T43" s="207">
        <v>0</v>
      </c>
    </row>
    <row r="44" spans="1:20" s="8" customFormat="1" x14ac:dyDescent="0.25">
      <c r="A44" s="175"/>
      <c r="B44" s="172" t="s">
        <v>28</v>
      </c>
      <c r="C44" s="173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</row>
    <row r="45" spans="1:20" s="8" customFormat="1" x14ac:dyDescent="0.25">
      <c r="A45" s="175"/>
      <c r="B45" s="181" t="s">
        <v>10</v>
      </c>
      <c r="C45" s="182" t="s">
        <v>11</v>
      </c>
      <c r="D45" s="201">
        <v>20</v>
      </c>
      <c r="E45" s="201">
        <v>20</v>
      </c>
      <c r="F45" s="175"/>
      <c r="G45" s="175"/>
      <c r="H45" s="175"/>
      <c r="I45" s="201">
        <v>20</v>
      </c>
      <c r="J45" s="175"/>
      <c r="K45" s="175"/>
      <c r="L45" s="175"/>
      <c r="M45" s="201">
        <v>20</v>
      </c>
      <c r="N45" s="175"/>
      <c r="O45" s="175"/>
      <c r="P45" s="175"/>
      <c r="Q45" s="201">
        <v>20</v>
      </c>
      <c r="R45" s="175"/>
      <c r="S45" s="175"/>
      <c r="T45" s="175"/>
    </row>
    <row r="46" spans="1:20" s="8" customFormat="1" x14ac:dyDescent="0.25">
      <c r="A46" s="175"/>
      <c r="B46" s="181" t="s">
        <v>25</v>
      </c>
      <c r="C46" s="182" t="s">
        <v>11</v>
      </c>
      <c r="D46" s="201">
        <v>8</v>
      </c>
      <c r="E46" s="201">
        <v>8</v>
      </c>
      <c r="F46" s="175"/>
      <c r="G46" s="175"/>
      <c r="H46" s="175"/>
      <c r="I46" s="201">
        <v>8</v>
      </c>
      <c r="J46" s="175"/>
      <c r="K46" s="175"/>
      <c r="L46" s="175"/>
      <c r="M46" s="201">
        <v>8</v>
      </c>
      <c r="N46" s="175"/>
      <c r="O46" s="175"/>
      <c r="P46" s="175"/>
      <c r="Q46" s="201">
        <v>8</v>
      </c>
      <c r="R46" s="175"/>
      <c r="S46" s="208" t="s">
        <v>176</v>
      </c>
      <c r="T46" s="208" t="s">
        <v>176</v>
      </c>
    </row>
    <row r="47" spans="1:20" s="8" customFormat="1" x14ac:dyDescent="0.25">
      <c r="A47" s="175"/>
      <c r="B47" s="181" t="s">
        <v>12</v>
      </c>
      <c r="C47" s="182" t="s">
        <v>13</v>
      </c>
      <c r="D47" s="201">
        <v>128</v>
      </c>
      <c r="E47" s="209">
        <v>8</v>
      </c>
      <c r="F47" s="175"/>
      <c r="G47" s="209">
        <v>8</v>
      </c>
      <c r="H47" s="175"/>
      <c r="I47" s="209" t="s">
        <v>177</v>
      </c>
      <c r="J47" s="175"/>
      <c r="K47" s="175"/>
      <c r="L47" s="175"/>
      <c r="M47" s="209">
        <v>120</v>
      </c>
      <c r="N47" s="209">
        <v>60</v>
      </c>
      <c r="O47" s="209">
        <v>60</v>
      </c>
      <c r="P47" s="208" t="s">
        <v>176</v>
      </c>
      <c r="Q47" s="208" t="s">
        <v>176</v>
      </c>
      <c r="R47" s="208" t="s">
        <v>176</v>
      </c>
      <c r="S47" s="208" t="s">
        <v>176</v>
      </c>
      <c r="T47" s="208" t="s">
        <v>176</v>
      </c>
    </row>
    <row r="48" spans="1:20" s="8" customFormat="1" x14ac:dyDescent="0.25">
      <c r="A48" s="175"/>
      <c r="B48" s="174" t="s">
        <v>29</v>
      </c>
      <c r="C48" s="173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</row>
    <row r="49" spans="1:20" s="8" customFormat="1" x14ac:dyDescent="0.25">
      <c r="A49" s="175"/>
      <c r="B49" s="181" t="s">
        <v>10</v>
      </c>
      <c r="C49" s="182" t="s">
        <v>11</v>
      </c>
      <c r="D49" s="201">
        <v>2</v>
      </c>
      <c r="E49" s="201">
        <v>2</v>
      </c>
      <c r="F49" s="175"/>
      <c r="G49" s="175"/>
      <c r="H49" s="175"/>
      <c r="I49" s="201">
        <v>2</v>
      </c>
      <c r="J49" s="175"/>
      <c r="K49" s="175"/>
      <c r="L49" s="175"/>
      <c r="M49" s="201">
        <v>2</v>
      </c>
      <c r="N49" s="175"/>
      <c r="O49" s="175"/>
      <c r="P49" s="175"/>
      <c r="Q49" s="201">
        <v>2</v>
      </c>
      <c r="R49" s="175"/>
      <c r="S49" s="175"/>
      <c r="T49" s="175"/>
    </row>
    <row r="50" spans="1:20" s="8" customFormat="1" x14ac:dyDescent="0.25">
      <c r="A50" s="175"/>
      <c r="B50" s="181" t="s">
        <v>25</v>
      </c>
      <c r="C50" s="182" t="s">
        <v>11</v>
      </c>
      <c r="D50" s="201">
        <v>1</v>
      </c>
      <c r="E50" s="201" t="s">
        <v>94</v>
      </c>
      <c r="F50" s="175"/>
      <c r="G50" s="175"/>
      <c r="H50" s="175"/>
      <c r="I50" s="201">
        <v>1</v>
      </c>
      <c r="J50" s="175"/>
      <c r="K50" s="175"/>
      <c r="L50" s="201">
        <v>1</v>
      </c>
      <c r="M50" s="175"/>
      <c r="N50" s="175"/>
      <c r="O50" s="175"/>
      <c r="P50" s="175"/>
      <c r="Q50" s="175"/>
      <c r="R50" s="175"/>
      <c r="S50" s="175"/>
      <c r="T50" s="175"/>
    </row>
    <row r="51" spans="1:20" s="8" customFormat="1" x14ac:dyDescent="0.25">
      <c r="A51" s="175"/>
      <c r="B51" s="181" t="s">
        <v>12</v>
      </c>
      <c r="C51" s="182" t="s">
        <v>13</v>
      </c>
      <c r="D51" s="201">
        <v>8.5</v>
      </c>
      <c r="E51" s="201" t="s">
        <v>94</v>
      </c>
      <c r="F51" s="175"/>
      <c r="G51" s="175"/>
      <c r="H51" s="175"/>
      <c r="I51" s="201">
        <v>8.5</v>
      </c>
      <c r="J51" s="175"/>
      <c r="K51" s="175"/>
      <c r="L51" s="201">
        <v>8.5</v>
      </c>
      <c r="M51" s="201" t="s">
        <v>94</v>
      </c>
      <c r="N51" s="175"/>
      <c r="O51" s="175"/>
      <c r="P51" s="175"/>
      <c r="Q51" s="175"/>
      <c r="R51" s="175"/>
      <c r="S51" s="175"/>
      <c r="T51" s="175"/>
    </row>
    <row r="52" spans="1:20" s="8" customFormat="1" x14ac:dyDescent="0.25">
      <c r="A52" s="199">
        <v>2</v>
      </c>
      <c r="B52" s="174" t="s">
        <v>30</v>
      </c>
      <c r="C52" s="173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</row>
    <row r="53" spans="1:20" s="8" customFormat="1" x14ac:dyDescent="0.25">
      <c r="A53" s="200" t="s">
        <v>105</v>
      </c>
      <c r="B53" s="181" t="s">
        <v>31</v>
      </c>
      <c r="C53" s="173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</row>
    <row r="54" spans="1:20" s="8" customFormat="1" x14ac:dyDescent="0.25">
      <c r="A54" s="175"/>
      <c r="B54" s="182" t="s">
        <v>32</v>
      </c>
      <c r="C54" s="182" t="s">
        <v>33</v>
      </c>
      <c r="D54" s="201">
        <v>26</v>
      </c>
      <c r="E54" s="201">
        <v>20</v>
      </c>
      <c r="F54" s="201">
        <v>17</v>
      </c>
      <c r="G54" s="201">
        <v>18</v>
      </c>
      <c r="H54" s="201">
        <v>20</v>
      </c>
      <c r="I54" s="201">
        <v>23</v>
      </c>
      <c r="J54" s="201">
        <v>21</v>
      </c>
      <c r="K54" s="201">
        <v>22</v>
      </c>
      <c r="L54" s="201">
        <v>23</v>
      </c>
      <c r="M54" s="201">
        <v>25</v>
      </c>
      <c r="N54" s="201">
        <v>23</v>
      </c>
      <c r="O54" s="201">
        <v>24</v>
      </c>
      <c r="P54" s="201">
        <v>25</v>
      </c>
      <c r="Q54" s="201">
        <v>26</v>
      </c>
      <c r="R54" s="201">
        <v>25</v>
      </c>
      <c r="S54" s="201">
        <v>25</v>
      </c>
      <c r="T54" s="201">
        <v>26</v>
      </c>
    </row>
    <row r="55" spans="1:20" s="8" customFormat="1" x14ac:dyDescent="0.25">
      <c r="A55" s="175"/>
      <c r="B55" s="182" t="s">
        <v>34</v>
      </c>
      <c r="C55" s="182" t="s">
        <v>33</v>
      </c>
      <c r="D55" s="201">
        <v>1775</v>
      </c>
      <c r="E55" s="201">
        <v>1672</v>
      </c>
      <c r="F55" s="201">
        <v>1667</v>
      </c>
      <c r="G55" s="201">
        <v>1683</v>
      </c>
      <c r="H55" s="201">
        <v>1672</v>
      </c>
      <c r="I55" s="191">
        <v>1730</v>
      </c>
      <c r="J55" s="201">
        <v>1688</v>
      </c>
      <c r="K55" s="201">
        <v>1710</v>
      </c>
      <c r="L55" s="201">
        <v>1730</v>
      </c>
      <c r="M55" s="201">
        <v>1765</v>
      </c>
      <c r="N55" s="201">
        <v>1744</v>
      </c>
      <c r="O55" s="201">
        <v>1752</v>
      </c>
      <c r="P55" s="201">
        <v>1765</v>
      </c>
      <c r="Q55" s="201">
        <v>1775</v>
      </c>
      <c r="R55" s="201">
        <v>1770</v>
      </c>
      <c r="S55" s="201">
        <v>1770</v>
      </c>
      <c r="T55" s="201">
        <v>1775</v>
      </c>
    </row>
    <row r="56" spans="1:20" s="8" customFormat="1" ht="24" x14ac:dyDescent="0.25">
      <c r="A56" s="175"/>
      <c r="B56" s="182" t="s">
        <v>35</v>
      </c>
      <c r="C56" s="182" t="s">
        <v>33</v>
      </c>
      <c r="D56" s="201" t="s">
        <v>178</v>
      </c>
      <c r="E56" s="184">
        <v>7056</v>
      </c>
      <c r="F56" s="184">
        <v>6367</v>
      </c>
      <c r="G56" s="184">
        <v>6788</v>
      </c>
      <c r="H56" s="184">
        <v>7056</v>
      </c>
      <c r="I56" s="184">
        <v>7743</v>
      </c>
      <c r="J56" s="184">
        <v>7282</v>
      </c>
      <c r="K56" s="184">
        <v>7456</v>
      </c>
      <c r="L56" s="184">
        <v>7743</v>
      </c>
      <c r="M56" s="184">
        <v>8335</v>
      </c>
      <c r="N56" s="184">
        <v>7820</v>
      </c>
      <c r="O56" s="184">
        <v>8100</v>
      </c>
      <c r="P56" s="184">
        <v>8335</v>
      </c>
      <c r="Q56" s="184">
        <v>8520</v>
      </c>
      <c r="R56" s="184">
        <v>8471</v>
      </c>
      <c r="S56" s="184">
        <v>8480</v>
      </c>
      <c r="T56" s="184">
        <v>8520</v>
      </c>
    </row>
    <row r="57" spans="1:20" s="8" customFormat="1" ht="24" x14ac:dyDescent="0.25">
      <c r="A57" s="175"/>
      <c r="B57" s="182" t="s">
        <v>36</v>
      </c>
      <c r="C57" s="182" t="s">
        <v>37</v>
      </c>
      <c r="D57" s="201">
        <v>28.5</v>
      </c>
      <c r="E57" s="201" t="s">
        <v>179</v>
      </c>
      <c r="F57" s="201" t="s">
        <v>180</v>
      </c>
      <c r="G57" s="201" t="s">
        <v>181</v>
      </c>
      <c r="H57" s="201" t="s">
        <v>179</v>
      </c>
      <c r="I57" s="201" t="s">
        <v>182</v>
      </c>
      <c r="J57" s="201" t="s">
        <v>183</v>
      </c>
      <c r="K57" s="201" t="s">
        <v>184</v>
      </c>
      <c r="L57" s="201" t="s">
        <v>182</v>
      </c>
      <c r="M57" s="201">
        <v>28</v>
      </c>
      <c r="N57" s="201" t="s">
        <v>185</v>
      </c>
      <c r="O57" s="201" t="s">
        <v>186</v>
      </c>
      <c r="P57" s="201">
        <v>28</v>
      </c>
      <c r="Q57" s="201" t="s">
        <v>187</v>
      </c>
      <c r="R57" s="201" t="s">
        <v>188</v>
      </c>
      <c r="S57" s="201" t="s">
        <v>189</v>
      </c>
      <c r="T57" s="201">
        <v>28.5</v>
      </c>
    </row>
    <row r="58" spans="1:20" s="8" customFormat="1" x14ac:dyDescent="0.25">
      <c r="A58" s="200" t="s">
        <v>106</v>
      </c>
      <c r="B58" s="181" t="s">
        <v>190</v>
      </c>
      <c r="C58" s="173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</row>
    <row r="59" spans="1:20" s="8" customFormat="1" x14ac:dyDescent="0.25">
      <c r="A59" s="175"/>
      <c r="B59" s="182" t="s">
        <v>32</v>
      </c>
      <c r="C59" s="182" t="s">
        <v>13</v>
      </c>
      <c r="D59" s="201">
        <v>1.2</v>
      </c>
      <c r="E59" s="201" t="s">
        <v>191</v>
      </c>
      <c r="F59" s="175"/>
      <c r="G59" s="175"/>
      <c r="H59" s="175"/>
      <c r="I59" s="201">
        <v>0.3</v>
      </c>
      <c r="J59" s="175"/>
      <c r="K59" s="175"/>
      <c r="L59" s="175"/>
      <c r="M59" s="201" t="s">
        <v>192</v>
      </c>
      <c r="N59" s="175"/>
      <c r="O59" s="175"/>
      <c r="P59" s="175"/>
      <c r="Q59" s="201" t="s">
        <v>193</v>
      </c>
      <c r="R59" s="175"/>
      <c r="S59" s="175"/>
      <c r="T59" s="174" t="s">
        <v>94</v>
      </c>
    </row>
    <row r="60" spans="1:20" s="8" customFormat="1" x14ac:dyDescent="0.25">
      <c r="A60" s="175"/>
      <c r="B60" s="182" t="s">
        <v>34</v>
      </c>
      <c r="C60" s="182" t="s">
        <v>13</v>
      </c>
      <c r="D60" s="201" t="s">
        <v>194</v>
      </c>
      <c r="E60" s="201" t="s">
        <v>195</v>
      </c>
      <c r="F60" s="175"/>
      <c r="G60" s="175"/>
      <c r="H60" s="175"/>
      <c r="I60" s="201" t="s">
        <v>196</v>
      </c>
      <c r="J60" s="175"/>
      <c r="K60" s="175"/>
      <c r="L60" s="175"/>
      <c r="M60" s="201">
        <v>31</v>
      </c>
      <c r="N60" s="175"/>
      <c r="O60" s="175"/>
      <c r="P60" s="175"/>
      <c r="Q60" s="201" t="s">
        <v>197</v>
      </c>
      <c r="R60" s="175"/>
      <c r="S60" s="174" t="s">
        <v>94</v>
      </c>
      <c r="T60" s="174" t="s">
        <v>94</v>
      </c>
    </row>
    <row r="61" spans="1:20" s="8" customFormat="1" x14ac:dyDescent="0.25">
      <c r="A61" s="175"/>
      <c r="B61" s="182" t="s">
        <v>35</v>
      </c>
      <c r="C61" s="182" t="s">
        <v>13</v>
      </c>
      <c r="D61" s="201" t="s">
        <v>198</v>
      </c>
      <c r="E61" s="201">
        <v>329.3</v>
      </c>
      <c r="F61" s="175"/>
      <c r="G61" s="175"/>
      <c r="H61" s="175"/>
      <c r="I61" s="201" t="s">
        <v>199</v>
      </c>
      <c r="J61" s="175"/>
      <c r="K61" s="175"/>
      <c r="L61" s="175"/>
      <c r="M61" s="201" t="s">
        <v>200</v>
      </c>
      <c r="N61" s="175"/>
      <c r="O61" s="175"/>
      <c r="P61" s="175"/>
      <c r="Q61" s="201" t="s">
        <v>201</v>
      </c>
      <c r="R61" s="174" t="s">
        <v>94</v>
      </c>
      <c r="S61" s="174" t="s">
        <v>94</v>
      </c>
      <c r="T61" s="174" t="s">
        <v>94</v>
      </c>
    </row>
    <row r="62" spans="1:20" s="8" customFormat="1" x14ac:dyDescent="0.25">
      <c r="A62" s="175"/>
      <c r="B62" s="182" t="s">
        <v>36</v>
      </c>
      <c r="C62" s="182" t="s">
        <v>13</v>
      </c>
      <c r="D62" s="201" t="s">
        <v>202</v>
      </c>
      <c r="E62" s="201" t="s">
        <v>203</v>
      </c>
      <c r="F62" s="175"/>
      <c r="G62" s="175"/>
      <c r="H62" s="175"/>
      <c r="I62" s="201">
        <v>9.3000000000000007</v>
      </c>
      <c r="J62" s="175"/>
      <c r="K62" s="175"/>
      <c r="L62" s="175"/>
      <c r="M62" s="201" t="s">
        <v>204</v>
      </c>
      <c r="N62" s="175"/>
      <c r="O62" s="175"/>
      <c r="P62" s="175"/>
      <c r="Q62" s="201" t="s">
        <v>205</v>
      </c>
      <c r="R62" s="174" t="s">
        <v>94</v>
      </c>
      <c r="S62" s="174" t="s">
        <v>94</v>
      </c>
      <c r="T62" s="174" t="s">
        <v>94</v>
      </c>
    </row>
    <row r="63" spans="1:20" s="8" customFormat="1" x14ac:dyDescent="0.25">
      <c r="A63" s="199">
        <v>3</v>
      </c>
      <c r="B63" s="174" t="s">
        <v>43</v>
      </c>
      <c r="C63" s="173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</row>
    <row r="64" spans="1:20" s="8" customFormat="1" ht="24" x14ac:dyDescent="0.25">
      <c r="A64" s="175"/>
      <c r="B64" s="191" t="s">
        <v>206</v>
      </c>
      <c r="C64" s="210" t="s">
        <v>44</v>
      </c>
      <c r="D64" s="201">
        <v>31.5</v>
      </c>
      <c r="E64" s="201">
        <v>31.5</v>
      </c>
      <c r="F64" s="175"/>
      <c r="G64" s="175"/>
      <c r="H64" s="175"/>
      <c r="I64" s="201">
        <v>31.5</v>
      </c>
      <c r="J64" s="175"/>
      <c r="K64" s="175"/>
      <c r="L64" s="175"/>
      <c r="M64" s="201">
        <v>31.5</v>
      </c>
      <c r="N64" s="175"/>
      <c r="O64" s="175"/>
      <c r="P64" s="175"/>
      <c r="Q64" s="202">
        <v>31.5</v>
      </c>
      <c r="R64" s="175"/>
      <c r="S64" s="175"/>
      <c r="T64" s="175"/>
    </row>
    <row r="65" spans="1:20" s="8" customFormat="1" x14ac:dyDescent="0.25">
      <c r="A65" s="175"/>
      <c r="B65" s="181" t="s">
        <v>45</v>
      </c>
      <c r="C65" s="182" t="s">
        <v>46</v>
      </c>
      <c r="D65" s="201" t="s">
        <v>207</v>
      </c>
      <c r="E65" s="201">
        <v>27.5</v>
      </c>
      <c r="F65" s="175"/>
      <c r="G65" s="175"/>
      <c r="H65" s="175"/>
      <c r="I65" s="201" t="s">
        <v>208</v>
      </c>
      <c r="J65" s="175"/>
      <c r="K65" s="175"/>
      <c r="L65" s="175"/>
      <c r="M65" s="201" t="s">
        <v>208</v>
      </c>
      <c r="N65" s="175"/>
      <c r="O65" s="175"/>
      <c r="P65" s="175"/>
      <c r="Q65" s="201">
        <v>55</v>
      </c>
      <c r="R65" s="175"/>
      <c r="S65" s="175"/>
      <c r="T65" s="175"/>
    </row>
    <row r="66" spans="1:20" s="8" customFormat="1" x14ac:dyDescent="0.25">
      <c r="A66" s="199">
        <v>4</v>
      </c>
      <c r="B66" s="174" t="s">
        <v>47</v>
      </c>
      <c r="C66" s="173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</row>
    <row r="67" spans="1:20" s="8" customFormat="1" ht="24" x14ac:dyDescent="0.25">
      <c r="A67" s="175"/>
      <c r="B67" s="181" t="s">
        <v>209</v>
      </c>
      <c r="C67" s="182" t="s">
        <v>11</v>
      </c>
      <c r="D67" s="201">
        <v>120</v>
      </c>
      <c r="E67" s="201" t="s">
        <v>210</v>
      </c>
      <c r="F67" s="175"/>
      <c r="G67" s="175"/>
      <c r="H67" s="175"/>
      <c r="I67" s="201">
        <v>60</v>
      </c>
      <c r="J67" s="201">
        <v>20</v>
      </c>
      <c r="K67" s="201">
        <v>20</v>
      </c>
      <c r="L67" s="201">
        <v>20</v>
      </c>
      <c r="M67" s="201">
        <v>60</v>
      </c>
      <c r="N67" s="201">
        <v>20</v>
      </c>
      <c r="O67" s="201">
        <v>20</v>
      </c>
      <c r="P67" s="201">
        <v>20</v>
      </c>
      <c r="Q67" s="174" t="s">
        <v>94</v>
      </c>
      <c r="R67" s="174" t="s">
        <v>94</v>
      </c>
      <c r="S67" s="174" t="s">
        <v>94</v>
      </c>
      <c r="T67" s="174" t="s">
        <v>94</v>
      </c>
    </row>
    <row r="68" spans="1:20" s="8" customFormat="1" x14ac:dyDescent="0.25">
      <c r="A68" s="175"/>
      <c r="B68" s="174" t="s">
        <v>49</v>
      </c>
      <c r="C68" s="173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</row>
    <row r="69" spans="1:20" s="8" customFormat="1" ht="24" x14ac:dyDescent="0.25">
      <c r="A69" s="199">
        <v>5</v>
      </c>
      <c r="B69" s="174" t="s">
        <v>50</v>
      </c>
      <c r="C69" s="172" t="s">
        <v>51</v>
      </c>
      <c r="D69" s="201" t="s">
        <v>211</v>
      </c>
      <c r="E69" s="201" t="s">
        <v>94</v>
      </c>
      <c r="F69" s="201" t="s">
        <v>94</v>
      </c>
      <c r="G69" s="201" t="s">
        <v>94</v>
      </c>
      <c r="H69" s="201" t="s">
        <v>94</v>
      </c>
      <c r="I69" s="201" t="s">
        <v>94</v>
      </c>
      <c r="J69" s="201" t="s">
        <v>94</v>
      </c>
      <c r="K69" s="201" t="s">
        <v>94</v>
      </c>
      <c r="L69" s="201" t="s">
        <v>94</v>
      </c>
      <c r="M69" s="201">
        <v>60</v>
      </c>
      <c r="N69" s="201">
        <v>10</v>
      </c>
      <c r="O69" s="201">
        <v>20</v>
      </c>
      <c r="P69" s="201">
        <v>30</v>
      </c>
      <c r="Q69" s="201">
        <v>100</v>
      </c>
      <c r="R69" s="201">
        <v>20</v>
      </c>
      <c r="S69" s="201">
        <v>40</v>
      </c>
      <c r="T69" s="201">
        <v>40</v>
      </c>
    </row>
    <row r="70" spans="1:20" s="8" customFormat="1" ht="24" x14ac:dyDescent="0.25">
      <c r="A70" s="199">
        <v>6</v>
      </c>
      <c r="B70" s="174" t="s">
        <v>52</v>
      </c>
      <c r="C70" s="172" t="s">
        <v>53</v>
      </c>
      <c r="D70" s="201">
        <v>1</v>
      </c>
      <c r="E70" s="201">
        <v>1</v>
      </c>
      <c r="F70" s="175"/>
      <c r="G70" s="175"/>
      <c r="H70" s="175"/>
      <c r="I70" s="201">
        <v>1</v>
      </c>
      <c r="J70" s="175"/>
      <c r="K70" s="175"/>
      <c r="L70" s="175"/>
      <c r="M70" s="201">
        <v>1</v>
      </c>
      <c r="N70" s="175"/>
      <c r="O70" s="175"/>
      <c r="P70" s="175"/>
      <c r="Q70" s="201">
        <v>1</v>
      </c>
      <c r="R70" s="175"/>
      <c r="S70" s="175"/>
      <c r="T70" s="175"/>
    </row>
    <row r="71" spans="1:20" s="8" customFormat="1" x14ac:dyDescent="0.25">
      <c r="A71" s="199">
        <v>7</v>
      </c>
      <c r="B71" s="174" t="s">
        <v>54</v>
      </c>
      <c r="C71" s="172" t="s">
        <v>55</v>
      </c>
      <c r="D71" s="201" t="s">
        <v>212</v>
      </c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201" t="s">
        <v>212</v>
      </c>
      <c r="R71" s="175"/>
      <c r="S71" s="175"/>
      <c r="T71" s="175"/>
    </row>
    <row r="72" spans="1:20" s="8" customFormat="1" ht="24" x14ac:dyDescent="0.25">
      <c r="A72" s="199">
        <v>8</v>
      </c>
      <c r="B72" s="175" t="s">
        <v>213</v>
      </c>
      <c r="C72" s="172" t="s">
        <v>51</v>
      </c>
      <c r="D72" s="201">
        <v>567</v>
      </c>
      <c r="E72" s="201">
        <v>135</v>
      </c>
      <c r="F72" s="201">
        <v>45</v>
      </c>
      <c r="G72" s="201">
        <v>45</v>
      </c>
      <c r="H72" s="201">
        <v>45</v>
      </c>
      <c r="I72" s="201">
        <v>135</v>
      </c>
      <c r="J72" s="201">
        <v>45</v>
      </c>
      <c r="K72" s="201">
        <v>45</v>
      </c>
      <c r="L72" s="201">
        <v>45</v>
      </c>
      <c r="M72" s="201">
        <v>141</v>
      </c>
      <c r="N72" s="201">
        <v>47</v>
      </c>
      <c r="O72" s="201">
        <v>47</v>
      </c>
      <c r="P72" s="201">
        <v>47</v>
      </c>
      <c r="Q72" s="201">
        <v>156</v>
      </c>
      <c r="R72" s="201">
        <v>52</v>
      </c>
      <c r="S72" s="201">
        <v>52</v>
      </c>
      <c r="T72" s="201">
        <v>52</v>
      </c>
    </row>
    <row r="73" spans="1:20" s="8" customFormat="1" x14ac:dyDescent="0.25">
      <c r="A73" s="199">
        <v>9</v>
      </c>
      <c r="B73" s="174" t="s">
        <v>57</v>
      </c>
      <c r="C73" s="173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</row>
    <row r="74" spans="1:20" s="8" customFormat="1" x14ac:dyDescent="0.25">
      <c r="A74" s="175"/>
      <c r="B74" s="174" t="s">
        <v>58</v>
      </c>
      <c r="C74" s="172" t="s">
        <v>59</v>
      </c>
      <c r="D74" s="201">
        <v>15</v>
      </c>
      <c r="E74" s="201">
        <v>15</v>
      </c>
      <c r="F74" s="175"/>
      <c r="G74" s="175"/>
      <c r="H74" s="175"/>
      <c r="I74" s="201">
        <v>15</v>
      </c>
      <c r="J74" s="175"/>
      <c r="K74" s="175"/>
      <c r="L74" s="175"/>
      <c r="M74" s="201">
        <v>15</v>
      </c>
      <c r="N74" s="175"/>
      <c r="O74" s="175"/>
      <c r="P74" s="175"/>
      <c r="Q74" s="191">
        <v>15</v>
      </c>
      <c r="R74" s="175"/>
      <c r="S74" s="175"/>
      <c r="T74" s="175"/>
    </row>
    <row r="75" spans="1:20" s="8" customFormat="1" ht="36" x14ac:dyDescent="0.25">
      <c r="A75" s="175"/>
      <c r="B75" s="181" t="s">
        <v>214</v>
      </c>
      <c r="C75" s="182" t="s">
        <v>51</v>
      </c>
      <c r="D75" s="201">
        <v>7</v>
      </c>
      <c r="E75" s="201">
        <v>2</v>
      </c>
      <c r="F75" s="201">
        <v>1</v>
      </c>
      <c r="G75" s="201">
        <v>0</v>
      </c>
      <c r="H75" s="201">
        <v>1</v>
      </c>
      <c r="I75" s="201">
        <v>1</v>
      </c>
      <c r="J75" s="201">
        <v>0</v>
      </c>
      <c r="K75" s="201">
        <v>0</v>
      </c>
      <c r="L75" s="201">
        <v>1</v>
      </c>
      <c r="M75" s="201">
        <v>1</v>
      </c>
      <c r="N75" s="201">
        <v>0</v>
      </c>
      <c r="O75" s="201">
        <v>1</v>
      </c>
      <c r="P75" s="201">
        <v>0</v>
      </c>
      <c r="Q75" s="201">
        <v>3</v>
      </c>
      <c r="R75" s="201">
        <v>1</v>
      </c>
      <c r="S75" s="201">
        <v>1</v>
      </c>
      <c r="T75" s="201">
        <v>1</v>
      </c>
    </row>
    <row r="76" spans="1:20" s="8" customFormat="1" x14ac:dyDescent="0.25">
      <c r="A76" s="211">
        <v>10</v>
      </c>
      <c r="B76" s="174" t="s">
        <v>60</v>
      </c>
      <c r="C76" s="173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</row>
    <row r="77" spans="1:20" s="8" customFormat="1" x14ac:dyDescent="0.25">
      <c r="A77" s="175"/>
      <c r="B77" s="181" t="s">
        <v>61</v>
      </c>
      <c r="C77" s="182" t="s">
        <v>59</v>
      </c>
      <c r="D77" s="201">
        <v>25</v>
      </c>
      <c r="E77" s="201">
        <v>25</v>
      </c>
      <c r="F77" s="175"/>
      <c r="G77" s="175"/>
      <c r="H77" s="175"/>
      <c r="I77" s="201">
        <v>25</v>
      </c>
      <c r="J77" s="175"/>
      <c r="K77" s="175"/>
      <c r="L77" s="175"/>
      <c r="M77" s="201">
        <v>25</v>
      </c>
      <c r="N77" s="175"/>
      <c r="O77" s="175"/>
      <c r="P77" s="175"/>
      <c r="Q77" s="201">
        <v>25</v>
      </c>
      <c r="R77" s="175"/>
      <c r="S77" s="175"/>
      <c r="T77" s="175"/>
    </row>
    <row r="78" spans="1:20" s="8" customFormat="1" ht="36" x14ac:dyDescent="0.25">
      <c r="A78" s="175"/>
      <c r="B78" s="175" t="s">
        <v>215</v>
      </c>
      <c r="C78" s="182" t="s">
        <v>51</v>
      </c>
      <c r="D78" s="201">
        <v>9</v>
      </c>
      <c r="E78" s="201">
        <v>0</v>
      </c>
      <c r="F78" s="201">
        <v>0</v>
      </c>
      <c r="G78" s="201">
        <v>0</v>
      </c>
      <c r="H78" s="201">
        <v>0</v>
      </c>
      <c r="I78" s="201">
        <v>3</v>
      </c>
      <c r="J78" s="201">
        <v>1</v>
      </c>
      <c r="K78" s="201">
        <v>1</v>
      </c>
      <c r="L78" s="201">
        <v>1</v>
      </c>
      <c r="M78" s="201">
        <v>3</v>
      </c>
      <c r="N78" s="201">
        <v>1</v>
      </c>
      <c r="O78" s="201">
        <v>1</v>
      </c>
      <c r="P78" s="201">
        <v>1</v>
      </c>
      <c r="Q78" s="201">
        <v>3</v>
      </c>
      <c r="R78" s="201">
        <v>1</v>
      </c>
      <c r="S78" s="201">
        <v>1</v>
      </c>
      <c r="T78" s="201">
        <v>1</v>
      </c>
    </row>
    <row r="79" spans="1:20" s="8" customFormat="1" ht="48" x14ac:dyDescent="0.25">
      <c r="A79" s="211">
        <v>11</v>
      </c>
      <c r="B79" s="174" t="s">
        <v>216</v>
      </c>
      <c r="C79" s="172" t="s">
        <v>59</v>
      </c>
      <c r="D79" s="201">
        <v>5</v>
      </c>
      <c r="E79" s="201">
        <v>5</v>
      </c>
      <c r="F79" s="175"/>
      <c r="G79" s="175"/>
      <c r="H79" s="175"/>
      <c r="I79" s="201">
        <v>5</v>
      </c>
      <c r="J79" s="175"/>
      <c r="K79" s="175"/>
      <c r="L79" s="175"/>
      <c r="M79" s="201">
        <v>5</v>
      </c>
      <c r="N79" s="175"/>
      <c r="O79" s="175"/>
      <c r="P79" s="175"/>
      <c r="Q79" s="201">
        <v>5</v>
      </c>
      <c r="R79" s="175"/>
      <c r="S79" s="175"/>
      <c r="T79" s="175"/>
    </row>
    <row r="80" spans="1:20" s="8" customFormat="1" ht="48" x14ac:dyDescent="0.25">
      <c r="A80" s="211">
        <v>12</v>
      </c>
      <c r="B80" s="175" t="s">
        <v>217</v>
      </c>
      <c r="C80" s="172" t="s">
        <v>59</v>
      </c>
      <c r="D80" s="201">
        <v>10</v>
      </c>
      <c r="E80" s="201">
        <v>10</v>
      </c>
      <c r="F80" s="175"/>
      <c r="G80" s="175"/>
      <c r="H80" s="175"/>
      <c r="I80" s="201">
        <v>10</v>
      </c>
      <c r="J80" s="175"/>
      <c r="K80" s="175"/>
      <c r="L80" s="175"/>
      <c r="M80" s="201">
        <v>10</v>
      </c>
      <c r="N80" s="175"/>
      <c r="O80" s="175"/>
      <c r="P80" s="175"/>
      <c r="Q80" s="201">
        <v>10</v>
      </c>
      <c r="R80" s="175"/>
      <c r="S80" s="175"/>
      <c r="T80" s="175"/>
    </row>
  </sheetData>
  <mergeCells count="17">
    <mergeCell ref="A5:A6"/>
    <mergeCell ref="B5:B6"/>
    <mergeCell ref="C5:C6"/>
    <mergeCell ref="D5:D6"/>
    <mergeCell ref="E5:E6"/>
    <mergeCell ref="A1:B1"/>
    <mergeCell ref="R1:T1"/>
    <mergeCell ref="A2:T2"/>
    <mergeCell ref="A3:T3"/>
    <mergeCell ref="A4:T4"/>
    <mergeCell ref="R5:T5"/>
    <mergeCell ref="F5:H5"/>
    <mergeCell ref="I5:I6"/>
    <mergeCell ref="J5:L5"/>
    <mergeCell ref="M5:M6"/>
    <mergeCell ref="N5:P5"/>
    <mergeCell ref="Q5:Q6"/>
  </mergeCells>
  <pageMargins left="0.48" right="0.28999999999999998" top="0.46" bottom="0.3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opLeftCell="A91" workbookViewId="0">
      <selection activeCell="D11" sqref="D11"/>
    </sheetView>
  </sheetViews>
  <sheetFormatPr defaultRowHeight="15" x14ac:dyDescent="0.25"/>
  <cols>
    <col min="1" max="1" width="6" style="3" customWidth="1"/>
    <col min="2" max="2" width="26.140625" style="3" customWidth="1"/>
    <col min="3" max="3" width="9" style="3" customWidth="1"/>
    <col min="4" max="4" width="8.85546875" style="21" customWidth="1"/>
    <col min="5" max="5" width="9.28515625" style="120" customWidth="1"/>
    <col min="6" max="6" width="11.5703125" style="21" customWidth="1"/>
    <col min="7" max="7" width="10.140625" style="21" customWidth="1"/>
    <col min="8" max="8" width="12.140625" style="21" customWidth="1"/>
    <col min="9" max="9" width="11.42578125" style="165" customWidth="1"/>
    <col min="10" max="11" width="13.140625" style="3" bestFit="1" customWidth="1"/>
    <col min="12" max="12" width="9.140625" style="3"/>
    <col min="13" max="13" width="13.140625" style="3" bestFit="1" customWidth="1"/>
    <col min="14" max="16384" width="9.140625" style="3"/>
  </cols>
  <sheetData>
    <row r="1" spans="1:9" ht="27" customHeight="1" x14ac:dyDescent="0.25">
      <c r="A1" s="335" t="s">
        <v>0</v>
      </c>
      <c r="B1" s="335"/>
      <c r="C1" s="1"/>
      <c r="D1" s="2"/>
      <c r="E1" s="106"/>
      <c r="F1" s="2"/>
      <c r="G1" s="2"/>
      <c r="H1" s="2"/>
    </row>
    <row r="2" spans="1:9" ht="16.5" customHeight="1" x14ac:dyDescent="0.2">
      <c r="A2" s="336" t="s">
        <v>1</v>
      </c>
      <c r="B2" s="336"/>
      <c r="C2" s="336"/>
      <c r="D2" s="336"/>
      <c r="E2" s="336"/>
      <c r="F2" s="336"/>
      <c r="G2" s="336"/>
      <c r="H2" s="336"/>
    </row>
    <row r="3" spans="1:9" ht="17.45" customHeight="1" x14ac:dyDescent="0.25">
      <c r="A3" s="325" t="s">
        <v>277</v>
      </c>
      <c r="B3" s="325"/>
      <c r="C3" s="325"/>
      <c r="D3" s="325"/>
      <c r="E3" s="325"/>
      <c r="F3" s="325"/>
      <c r="G3" s="325"/>
      <c r="H3" s="325"/>
    </row>
    <row r="4" spans="1:9" ht="21.75" customHeight="1" x14ac:dyDescent="0.25">
      <c r="A4" s="325" t="s">
        <v>250</v>
      </c>
      <c r="B4" s="325"/>
      <c r="C4" s="325"/>
      <c r="D4" s="325"/>
      <c r="E4" s="325"/>
      <c r="F4" s="325"/>
      <c r="G4" s="325"/>
      <c r="H4" s="325"/>
    </row>
    <row r="5" spans="1:9" ht="23.1" customHeight="1" x14ac:dyDescent="0.25">
      <c r="A5" s="327"/>
      <c r="B5" s="327"/>
      <c r="C5" s="327"/>
      <c r="D5" s="327"/>
      <c r="E5" s="337"/>
      <c r="F5" s="337"/>
      <c r="G5" s="337"/>
      <c r="H5" s="337"/>
    </row>
    <row r="6" spans="1:9" s="4" customFormat="1" ht="43.5" customHeight="1" x14ac:dyDescent="0.25">
      <c r="A6" s="338" t="s">
        <v>2</v>
      </c>
      <c r="B6" s="338" t="s">
        <v>3</v>
      </c>
      <c r="C6" s="338" t="s">
        <v>4</v>
      </c>
      <c r="D6" s="340" t="s">
        <v>5</v>
      </c>
      <c r="E6" s="342" t="s">
        <v>113</v>
      </c>
      <c r="F6" s="342"/>
      <c r="G6" s="334" t="s">
        <v>92</v>
      </c>
      <c r="H6" s="334" t="s">
        <v>93</v>
      </c>
      <c r="I6" s="332" t="s">
        <v>118</v>
      </c>
    </row>
    <row r="7" spans="1:9" s="4" customFormat="1" ht="81.75" customHeight="1" x14ac:dyDescent="0.25">
      <c r="A7" s="339"/>
      <c r="B7" s="339"/>
      <c r="C7" s="339"/>
      <c r="D7" s="341"/>
      <c r="E7" s="107" t="s">
        <v>276</v>
      </c>
      <c r="F7" s="56" t="s">
        <v>249</v>
      </c>
      <c r="G7" s="334"/>
      <c r="H7" s="334"/>
      <c r="I7" s="333"/>
    </row>
    <row r="8" spans="1:9" s="8" customFormat="1" ht="38.25" customHeight="1" x14ac:dyDescent="0.25">
      <c r="A8" s="5" t="s">
        <v>6</v>
      </c>
      <c r="B8" s="5" t="s">
        <v>7</v>
      </c>
      <c r="C8" s="6"/>
      <c r="D8" s="7"/>
      <c r="E8" s="108"/>
      <c r="F8" s="57"/>
      <c r="G8" s="83"/>
      <c r="H8" s="123"/>
      <c r="I8" s="130"/>
    </row>
    <row r="9" spans="1:9" s="8" customFormat="1" ht="38.25" customHeight="1" x14ac:dyDescent="0.25">
      <c r="A9" s="5">
        <v>1</v>
      </c>
      <c r="B9" s="77" t="s">
        <v>98</v>
      </c>
      <c r="C9" s="6" t="s">
        <v>101</v>
      </c>
      <c r="D9" s="7">
        <v>41.585999999999999</v>
      </c>
      <c r="E9" s="108" t="s">
        <v>94</v>
      </c>
      <c r="F9" s="80" t="s">
        <v>94</v>
      </c>
      <c r="G9" s="80" t="s">
        <v>94</v>
      </c>
      <c r="H9" s="80" t="s">
        <v>94</v>
      </c>
      <c r="I9" s="80" t="s">
        <v>94</v>
      </c>
    </row>
    <row r="10" spans="1:9" s="8" customFormat="1" ht="38.25" customHeight="1" x14ac:dyDescent="0.25">
      <c r="A10" s="79" t="s">
        <v>102</v>
      </c>
      <c r="B10" s="78" t="s">
        <v>99</v>
      </c>
      <c r="C10" s="6" t="s">
        <v>101</v>
      </c>
      <c r="D10" s="7">
        <v>3.65</v>
      </c>
      <c r="E10" s="57">
        <v>1.708</v>
      </c>
      <c r="F10" s="226">
        <f>E10/D10*100</f>
        <v>46.794520547945204</v>
      </c>
      <c r="G10" s="83">
        <v>1.623</v>
      </c>
      <c r="H10" s="123">
        <f>E10-G10</f>
        <v>8.4999999999999964E-2</v>
      </c>
      <c r="I10" s="130" t="s">
        <v>126</v>
      </c>
    </row>
    <row r="11" spans="1:9" s="8" customFormat="1" ht="38.25" customHeight="1" x14ac:dyDescent="0.25">
      <c r="A11" s="79" t="s">
        <v>103</v>
      </c>
      <c r="B11" s="78" t="s">
        <v>100</v>
      </c>
      <c r="C11" s="6" t="s">
        <v>101</v>
      </c>
      <c r="D11" s="7">
        <v>25</v>
      </c>
      <c r="E11" s="57">
        <v>0.89</v>
      </c>
      <c r="F11" s="226">
        <f>E11/D11*100</f>
        <v>3.56</v>
      </c>
      <c r="G11" s="83" t="s">
        <v>94</v>
      </c>
      <c r="H11" s="123" t="s">
        <v>94</v>
      </c>
      <c r="I11" s="130" t="s">
        <v>126</v>
      </c>
    </row>
    <row r="12" spans="1:9" s="8" customFormat="1" ht="38.25" customHeight="1" x14ac:dyDescent="0.25">
      <c r="A12" s="79"/>
      <c r="B12" s="78" t="s">
        <v>104</v>
      </c>
      <c r="C12" s="6" t="s">
        <v>101</v>
      </c>
      <c r="D12" s="7">
        <v>8.5050000000000008</v>
      </c>
      <c r="E12" s="108">
        <v>5.9649999999999999</v>
      </c>
      <c r="F12" s="226">
        <f>E12/D12*100</f>
        <v>70.135214579659007</v>
      </c>
      <c r="G12" s="89">
        <v>3.13</v>
      </c>
      <c r="H12" s="123">
        <f>E12-G12</f>
        <v>2.835</v>
      </c>
      <c r="I12" s="130"/>
    </row>
    <row r="13" spans="1:9" s="12" customFormat="1" ht="27" customHeight="1" x14ac:dyDescent="0.25">
      <c r="A13" s="218">
        <v>2</v>
      </c>
      <c r="B13" s="20" t="s">
        <v>8</v>
      </c>
      <c r="C13" s="10"/>
      <c r="D13" s="11"/>
      <c r="E13" s="109"/>
      <c r="F13" s="11"/>
      <c r="G13" s="84"/>
      <c r="H13" s="124"/>
      <c r="I13" s="166"/>
    </row>
    <row r="14" spans="1:9" s="12" customFormat="1" ht="27" customHeight="1" x14ac:dyDescent="0.25">
      <c r="A14" s="98" t="s">
        <v>105</v>
      </c>
      <c r="B14" s="20" t="s">
        <v>9</v>
      </c>
      <c r="C14" s="10"/>
      <c r="D14" s="11"/>
      <c r="E14" s="110"/>
      <c r="F14" s="11"/>
      <c r="G14" s="84"/>
      <c r="H14" s="124"/>
      <c r="I14" s="166"/>
    </row>
    <row r="15" spans="1:9" s="12" customFormat="1" ht="27" customHeight="1" x14ac:dyDescent="0.25">
      <c r="A15" s="81"/>
      <c r="B15" s="9" t="s">
        <v>10</v>
      </c>
      <c r="C15" s="13" t="s">
        <v>11</v>
      </c>
      <c r="D15" s="14">
        <v>502.5</v>
      </c>
      <c r="E15" s="111">
        <v>502.5</v>
      </c>
      <c r="F15" s="14">
        <f>E15/D15*100</f>
        <v>100</v>
      </c>
      <c r="G15" s="85">
        <v>499.5</v>
      </c>
      <c r="H15" s="125">
        <f>E15-G15</f>
        <v>3</v>
      </c>
      <c r="I15" s="166" t="s">
        <v>123</v>
      </c>
    </row>
    <row r="16" spans="1:9" s="12" customFormat="1" ht="27" customHeight="1" x14ac:dyDescent="0.25">
      <c r="A16" s="81"/>
      <c r="B16" s="9" t="s">
        <v>111</v>
      </c>
      <c r="C16" s="13" t="s">
        <v>11</v>
      </c>
      <c r="D16" s="14">
        <v>502.5</v>
      </c>
      <c r="E16" s="111">
        <f>272.5+230</f>
        <v>502.5</v>
      </c>
      <c r="F16" s="14">
        <f t="shared" ref="F16:F18" si="0">E16/D16*100</f>
        <v>100</v>
      </c>
      <c r="G16" s="85">
        <f>269.5+230</f>
        <v>499.5</v>
      </c>
      <c r="H16" s="125">
        <f t="shared" ref="H16:H18" si="1">E16-G16</f>
        <v>3</v>
      </c>
      <c r="I16" s="166" t="s">
        <v>123</v>
      </c>
    </row>
    <row r="17" spans="1:13" s="12" customFormat="1" ht="27" customHeight="1" x14ac:dyDescent="0.25">
      <c r="A17" s="81"/>
      <c r="B17" s="75" t="s">
        <v>110</v>
      </c>
      <c r="C17" s="13" t="s">
        <v>95</v>
      </c>
      <c r="D17" s="14">
        <v>63.54</v>
      </c>
      <c r="E17" s="111">
        <f>E18*10/E16</f>
        <v>66.129353233830841</v>
      </c>
      <c r="F17" s="14">
        <f t="shared" si="0"/>
        <v>104.0751546015594</v>
      </c>
      <c r="G17" s="85">
        <v>63.1</v>
      </c>
      <c r="H17" s="125">
        <f>E17-G17</f>
        <v>3.0293532338308395</v>
      </c>
      <c r="I17" s="166" t="s">
        <v>123</v>
      </c>
      <c r="K17" s="88">
        <f>D24+D18</f>
        <v>3652.6</v>
      </c>
      <c r="M17" s="100">
        <f>E18+E24</f>
        <v>4001.3</v>
      </c>
    </row>
    <row r="18" spans="1:13" s="12" customFormat="1" ht="27" customHeight="1" x14ac:dyDescent="0.25">
      <c r="A18" s="81"/>
      <c r="B18" s="9" t="s">
        <v>12</v>
      </c>
      <c r="C18" s="13" t="s">
        <v>13</v>
      </c>
      <c r="D18" s="15">
        <v>3193</v>
      </c>
      <c r="E18" s="112">
        <f>1876+1447</f>
        <v>3323</v>
      </c>
      <c r="F18" s="14">
        <f t="shared" si="0"/>
        <v>104.07140620106483</v>
      </c>
      <c r="G18" s="86">
        <f>G17*G16/10</f>
        <v>3151.8450000000003</v>
      </c>
      <c r="H18" s="125">
        <f t="shared" si="1"/>
        <v>171.15499999999975</v>
      </c>
      <c r="I18" s="166" t="s">
        <v>123</v>
      </c>
      <c r="K18" s="12">
        <f>E14/K17*100</f>
        <v>0</v>
      </c>
      <c r="M18" s="100">
        <f>M17-3737</f>
        <v>264.30000000000018</v>
      </c>
    </row>
    <row r="19" spans="1:13" s="12" customFormat="1" ht="33.75" customHeight="1" x14ac:dyDescent="0.25">
      <c r="A19" s="98" t="s">
        <v>106</v>
      </c>
      <c r="B19" s="20" t="s">
        <v>14</v>
      </c>
      <c r="C19" s="10"/>
      <c r="D19" s="11"/>
      <c r="E19" s="109"/>
      <c r="F19" s="11"/>
      <c r="G19" s="84"/>
      <c r="H19" s="124"/>
      <c r="I19" s="166"/>
    </row>
    <row r="20" spans="1:13" s="12" customFormat="1" ht="27" customHeight="1" x14ac:dyDescent="0.25">
      <c r="A20" s="10"/>
      <c r="B20" s="9" t="s">
        <v>15</v>
      </c>
      <c r="C20" s="10"/>
      <c r="D20" s="11"/>
      <c r="E20" s="109"/>
      <c r="F20" s="11"/>
      <c r="G20" s="84"/>
      <c r="H20" s="124"/>
      <c r="I20" s="166"/>
      <c r="M20" s="12">
        <f>51/12</f>
        <v>4.25</v>
      </c>
    </row>
    <row r="21" spans="1:13" s="12" customFormat="1" ht="27" customHeight="1" x14ac:dyDescent="0.25">
      <c r="A21" s="10"/>
      <c r="B21" s="9" t="s">
        <v>10</v>
      </c>
      <c r="C21" s="13" t="s">
        <v>11</v>
      </c>
      <c r="D21" s="14">
        <v>91</v>
      </c>
      <c r="E21" s="111">
        <f>E22</f>
        <v>119</v>
      </c>
      <c r="F21" s="14">
        <f>E21/D21*100</f>
        <v>130.76923076923077</v>
      </c>
      <c r="G21" s="85">
        <v>111</v>
      </c>
      <c r="H21" s="125">
        <f>E21-G21</f>
        <v>8</v>
      </c>
      <c r="I21" s="166" t="s">
        <v>121</v>
      </c>
      <c r="J21" s="12">
        <f>135/D21*100</f>
        <v>148.35164835164835</v>
      </c>
      <c r="L21" s="12">
        <f>90+45</f>
        <v>135</v>
      </c>
      <c r="M21" s="12">
        <f>49.52/51*100</f>
        <v>97.098039215686285</v>
      </c>
    </row>
    <row r="22" spans="1:13" s="12" customFormat="1" ht="27" customHeight="1" x14ac:dyDescent="0.25">
      <c r="A22" s="10"/>
      <c r="B22" s="9" t="s">
        <v>111</v>
      </c>
      <c r="C22" s="13" t="s">
        <v>11</v>
      </c>
      <c r="D22" s="14">
        <v>91</v>
      </c>
      <c r="E22" s="111">
        <f>37+82</f>
        <v>119</v>
      </c>
      <c r="F22" s="14">
        <f>E22/D22*100</f>
        <v>130.76923076923077</v>
      </c>
      <c r="G22" s="85">
        <v>111</v>
      </c>
      <c r="H22" s="125">
        <v>0</v>
      </c>
      <c r="I22" s="166" t="s">
        <v>121</v>
      </c>
      <c r="M22" s="12">
        <f>149+164</f>
        <v>313</v>
      </c>
    </row>
    <row r="23" spans="1:13" s="12" customFormat="1" ht="27" customHeight="1" x14ac:dyDescent="0.3">
      <c r="A23" s="10"/>
      <c r="B23" s="75" t="s">
        <v>110</v>
      </c>
      <c r="C23" s="13" t="s">
        <v>95</v>
      </c>
      <c r="D23" s="14">
        <v>50.43</v>
      </c>
      <c r="E23" s="111">
        <v>57</v>
      </c>
      <c r="F23" s="14">
        <f t="shared" ref="F23:F24" si="2">E23/D23*100</f>
        <v>113.02795954788816</v>
      </c>
      <c r="G23" s="85">
        <v>55.6</v>
      </c>
      <c r="H23" s="125">
        <f>E23-G23</f>
        <v>1.3999999999999986</v>
      </c>
      <c r="I23" s="166" t="s">
        <v>121</v>
      </c>
      <c r="J23" s="12">
        <f>155-97</f>
        <v>58</v>
      </c>
      <c r="K23" s="99">
        <f>1937.05</f>
        <v>1937.05</v>
      </c>
    </row>
    <row r="24" spans="1:13" s="12" customFormat="1" ht="27" customHeight="1" x14ac:dyDescent="0.25">
      <c r="A24" s="10"/>
      <c r="B24" s="9" t="s">
        <v>12</v>
      </c>
      <c r="C24" s="13" t="s">
        <v>13</v>
      </c>
      <c r="D24" s="14">
        <v>459.6</v>
      </c>
      <c r="E24" s="111">
        <f>E22*E23/10</f>
        <v>678.3</v>
      </c>
      <c r="F24" s="14">
        <f t="shared" si="2"/>
        <v>147.58485639686683</v>
      </c>
      <c r="G24" s="85">
        <f>G23*G22/10</f>
        <v>617.16000000000008</v>
      </c>
      <c r="H24" s="125">
        <f>E24-G24</f>
        <v>61.139999999999873</v>
      </c>
      <c r="I24" s="166" t="s">
        <v>121</v>
      </c>
      <c r="J24" s="12">
        <f>J23-22</f>
        <v>36</v>
      </c>
      <c r="L24" s="12">
        <f>155-135</f>
        <v>20</v>
      </c>
    </row>
    <row r="25" spans="1:13" s="12" customFormat="1" ht="27" customHeight="1" x14ac:dyDescent="0.25">
      <c r="A25" s="10"/>
      <c r="B25" s="9" t="s">
        <v>16</v>
      </c>
      <c r="C25" s="10"/>
      <c r="D25" s="11"/>
      <c r="E25" s="109"/>
      <c r="F25" s="11"/>
      <c r="G25" s="84"/>
      <c r="H25" s="124"/>
      <c r="I25" s="166"/>
      <c r="J25" s="88">
        <f>D26-E26</f>
        <v>28</v>
      </c>
      <c r="K25" s="100">
        <f>E14-1937.05</f>
        <v>-1937.05</v>
      </c>
    </row>
    <row r="26" spans="1:13" s="12" customFormat="1" ht="27" customHeight="1" x14ac:dyDescent="0.25">
      <c r="A26" s="10"/>
      <c r="B26" s="9" t="s">
        <v>10</v>
      </c>
      <c r="C26" s="74" t="s">
        <v>11</v>
      </c>
      <c r="D26" s="14">
        <v>44</v>
      </c>
      <c r="E26" s="111">
        <v>16</v>
      </c>
      <c r="F26" s="14">
        <f>E26/D26*100</f>
        <v>36.363636363636367</v>
      </c>
      <c r="G26" s="85">
        <v>44</v>
      </c>
      <c r="H26" s="125">
        <f>E26-G26</f>
        <v>-28</v>
      </c>
      <c r="I26" s="166" t="s">
        <v>126</v>
      </c>
    </row>
    <row r="27" spans="1:13" s="12" customFormat="1" ht="27" customHeight="1" x14ac:dyDescent="0.25">
      <c r="A27" s="10"/>
      <c r="B27" s="9" t="s">
        <v>111</v>
      </c>
      <c r="C27" s="13" t="s">
        <v>11</v>
      </c>
      <c r="D27" s="14">
        <v>44</v>
      </c>
      <c r="E27" s="111">
        <v>16</v>
      </c>
      <c r="F27" s="14">
        <f>E27/D27*100</f>
        <v>36.363636363636367</v>
      </c>
      <c r="G27" s="85">
        <v>44</v>
      </c>
      <c r="H27" s="125">
        <f t="shared" ref="H27:H28" si="3">E27-G27</f>
        <v>-28</v>
      </c>
      <c r="I27" s="166"/>
      <c r="J27" s="12">
        <f>45-8</f>
        <v>37</v>
      </c>
      <c r="K27" s="12">
        <f>90-8</f>
        <v>82</v>
      </c>
    </row>
    <row r="28" spans="1:13" s="12" customFormat="1" ht="27" customHeight="1" x14ac:dyDescent="0.25">
      <c r="A28" s="10"/>
      <c r="B28" s="75" t="s">
        <v>110</v>
      </c>
      <c r="C28" s="13" t="s">
        <v>95</v>
      </c>
      <c r="D28" s="14">
        <f>D29/D26*10</f>
        <v>315</v>
      </c>
      <c r="E28" s="111">
        <v>320</v>
      </c>
      <c r="F28" s="14">
        <f>E28/D28*100</f>
        <v>101.58730158730158</v>
      </c>
      <c r="G28" s="85">
        <v>320</v>
      </c>
      <c r="H28" s="125">
        <f>E28-G28</f>
        <v>0</v>
      </c>
      <c r="I28" s="166"/>
    </row>
    <row r="29" spans="1:13" s="12" customFormat="1" ht="27" customHeight="1" x14ac:dyDescent="0.25">
      <c r="A29" s="10"/>
      <c r="B29" s="9" t="s">
        <v>12</v>
      </c>
      <c r="C29" s="74" t="s">
        <v>13</v>
      </c>
      <c r="D29" s="15">
        <v>1386</v>
      </c>
      <c r="E29" s="112">
        <f>E27*E28/10</f>
        <v>512</v>
      </c>
      <c r="F29" s="14">
        <f>E29/D29*100</f>
        <v>36.940836940836938</v>
      </c>
      <c r="G29" s="86">
        <f>G27*G28/10</f>
        <v>1408</v>
      </c>
      <c r="H29" s="125">
        <f>E29-G29</f>
        <v>-896</v>
      </c>
      <c r="I29" s="166"/>
      <c r="J29" s="12">
        <f>J27+K27</f>
        <v>119</v>
      </c>
    </row>
    <row r="30" spans="1:13" s="12" customFormat="1" ht="27" customHeight="1" x14ac:dyDescent="0.25">
      <c r="A30" s="10"/>
      <c r="B30" s="9" t="s">
        <v>17</v>
      </c>
      <c r="C30" s="10"/>
      <c r="D30" s="11"/>
      <c r="E30" s="109"/>
      <c r="F30" s="11"/>
      <c r="G30" s="84"/>
      <c r="H30" s="124"/>
      <c r="I30" s="166"/>
    </row>
    <row r="31" spans="1:13" s="12" customFormat="1" ht="37.5" customHeight="1" x14ac:dyDescent="0.25">
      <c r="A31" s="10"/>
      <c r="B31" s="9" t="s">
        <v>10</v>
      </c>
      <c r="C31" s="13" t="s">
        <v>11</v>
      </c>
      <c r="D31" s="74" t="s">
        <v>94</v>
      </c>
      <c r="E31" s="109">
        <v>10</v>
      </c>
      <c r="F31" s="74" t="s">
        <v>94</v>
      </c>
      <c r="G31" s="84">
        <v>10</v>
      </c>
      <c r="H31" s="124">
        <v>0</v>
      </c>
      <c r="I31" s="166" t="s">
        <v>124</v>
      </c>
      <c r="J31" s="12">
        <f>164+149</f>
        <v>313</v>
      </c>
    </row>
    <row r="32" spans="1:13" s="12" customFormat="1" ht="27" customHeight="1" x14ac:dyDescent="0.25">
      <c r="A32" s="10"/>
      <c r="B32" s="9" t="s">
        <v>12</v>
      </c>
      <c r="C32" s="13" t="s">
        <v>13</v>
      </c>
      <c r="D32" s="74" t="s">
        <v>94</v>
      </c>
      <c r="E32" s="113" t="s">
        <v>94</v>
      </c>
      <c r="F32" s="74" t="s">
        <v>94</v>
      </c>
      <c r="G32" s="90" t="s">
        <v>94</v>
      </c>
      <c r="H32" s="124" t="s">
        <v>94</v>
      </c>
      <c r="I32" s="166"/>
      <c r="J32" s="12">
        <f>J31/502.5*100</f>
        <v>62.288557213930353</v>
      </c>
    </row>
    <row r="33" spans="1:13" s="12" customFormat="1" ht="27" customHeight="1" x14ac:dyDescent="0.25">
      <c r="A33" s="10"/>
      <c r="B33" s="9" t="s">
        <v>18</v>
      </c>
      <c r="C33" s="10"/>
      <c r="D33" s="11"/>
      <c r="E33" s="109"/>
      <c r="F33" s="11"/>
      <c r="G33" s="84"/>
      <c r="H33" s="124"/>
      <c r="I33" s="166"/>
    </row>
    <row r="34" spans="1:13" s="12" customFormat="1" ht="33.75" customHeight="1" x14ac:dyDescent="0.25">
      <c r="A34" s="10"/>
      <c r="B34" s="9" t="s">
        <v>10</v>
      </c>
      <c r="C34" s="13" t="s">
        <v>11</v>
      </c>
      <c r="D34" s="14">
        <v>90</v>
      </c>
      <c r="E34" s="111">
        <f>38+50</f>
        <v>88</v>
      </c>
      <c r="F34" s="14">
        <f>E34/D34*100</f>
        <v>97.777777777777771</v>
      </c>
      <c r="G34" s="85">
        <v>90</v>
      </c>
      <c r="H34" s="125">
        <f>E34-G34</f>
        <v>-2</v>
      </c>
      <c r="I34" s="166" t="s">
        <v>126</v>
      </c>
    </row>
    <row r="35" spans="1:13" s="12" customFormat="1" ht="27" customHeight="1" x14ac:dyDescent="0.25">
      <c r="A35" s="10"/>
      <c r="B35" s="9" t="s">
        <v>111</v>
      </c>
      <c r="C35" s="13" t="s">
        <v>11</v>
      </c>
      <c r="D35" s="14">
        <v>90</v>
      </c>
      <c r="E35" s="111">
        <f>38+50</f>
        <v>88</v>
      </c>
      <c r="F35" s="14">
        <f>E35/D35*100</f>
        <v>97.777777777777771</v>
      </c>
      <c r="G35" s="85">
        <v>90</v>
      </c>
      <c r="H35" s="125">
        <f t="shared" ref="H35:H36" si="4">E35-G35</f>
        <v>-2</v>
      </c>
      <c r="I35" s="166" t="s">
        <v>121</v>
      </c>
    </row>
    <row r="36" spans="1:13" s="12" customFormat="1" ht="27" customHeight="1" x14ac:dyDescent="0.25">
      <c r="A36" s="10"/>
      <c r="B36" s="75" t="s">
        <v>110</v>
      </c>
      <c r="C36" s="13" t="s">
        <v>95</v>
      </c>
      <c r="D36" s="14">
        <v>19.440000000000001</v>
      </c>
      <c r="E36" s="111">
        <f>E37*10/E35</f>
        <v>20.011363636363637</v>
      </c>
      <c r="F36" s="14">
        <f t="shared" ref="F36:F37" si="5">E36/D36*100</f>
        <v>102.93911335578001</v>
      </c>
      <c r="G36" s="85">
        <f>G37*10/G35</f>
        <v>18.277777777777779</v>
      </c>
      <c r="H36" s="125">
        <f t="shared" si="4"/>
        <v>1.7335858585858581</v>
      </c>
      <c r="I36" s="166" t="s">
        <v>121</v>
      </c>
    </row>
    <row r="37" spans="1:13" s="12" customFormat="1" ht="27" customHeight="1" x14ac:dyDescent="0.25">
      <c r="A37" s="10"/>
      <c r="B37" s="9" t="s">
        <v>12</v>
      </c>
      <c r="C37" s="13" t="s">
        <v>13</v>
      </c>
      <c r="D37" s="14">
        <v>175</v>
      </c>
      <c r="E37" s="111">
        <f>83.6+92.5</f>
        <v>176.1</v>
      </c>
      <c r="F37" s="14">
        <f t="shared" si="5"/>
        <v>100.62857142857142</v>
      </c>
      <c r="G37" s="85">
        <v>164.5</v>
      </c>
      <c r="H37" s="125">
        <f>E37-G37</f>
        <v>11.599999999999994</v>
      </c>
      <c r="I37" s="166" t="s">
        <v>121</v>
      </c>
    </row>
    <row r="38" spans="1:13" s="12" customFormat="1" ht="27" customHeight="1" x14ac:dyDescent="0.25">
      <c r="A38" s="10"/>
      <c r="B38" s="9" t="s">
        <v>19</v>
      </c>
      <c r="C38" s="10"/>
      <c r="D38" s="11"/>
      <c r="E38" s="109"/>
      <c r="F38" s="11"/>
      <c r="G38" s="84"/>
      <c r="H38" s="124"/>
      <c r="I38" s="166"/>
    </row>
    <row r="39" spans="1:13" s="12" customFormat="1" ht="27" customHeight="1" x14ac:dyDescent="0.25">
      <c r="A39" s="10"/>
      <c r="B39" s="9" t="s">
        <v>10</v>
      </c>
      <c r="C39" s="13" t="s">
        <v>11</v>
      </c>
      <c r="D39" s="14">
        <v>12</v>
      </c>
      <c r="E39" s="111">
        <v>13</v>
      </c>
      <c r="F39" s="14">
        <f>E39/D39*100</f>
        <v>108.33333333333333</v>
      </c>
      <c r="G39" s="85">
        <v>13</v>
      </c>
      <c r="H39" s="125">
        <f>E39-G39</f>
        <v>0</v>
      </c>
      <c r="I39" s="166" t="s">
        <v>123</v>
      </c>
    </row>
    <row r="40" spans="1:13" s="12" customFormat="1" ht="27" customHeight="1" x14ac:dyDescent="0.25">
      <c r="A40" s="10"/>
      <c r="B40" s="9" t="s">
        <v>12</v>
      </c>
      <c r="C40" s="13" t="s">
        <v>13</v>
      </c>
      <c r="D40" s="14">
        <v>156</v>
      </c>
      <c r="E40" s="111">
        <v>167</v>
      </c>
      <c r="F40" s="14">
        <f>E40/D40*100</f>
        <v>107.05128205128204</v>
      </c>
      <c r="G40" s="85">
        <v>111.7</v>
      </c>
      <c r="H40" s="125">
        <f>E40-G40</f>
        <v>55.3</v>
      </c>
      <c r="I40" s="166" t="s">
        <v>123</v>
      </c>
      <c r="J40" s="12">
        <f>88/90*100</f>
        <v>97.777777777777771</v>
      </c>
      <c r="M40" s="12">
        <f>156/12</f>
        <v>13</v>
      </c>
    </row>
    <row r="41" spans="1:13" s="12" customFormat="1" ht="27" customHeight="1" x14ac:dyDescent="0.25">
      <c r="A41" s="10"/>
      <c r="B41" s="9" t="s">
        <v>20</v>
      </c>
      <c r="C41" s="10"/>
      <c r="D41" s="11"/>
      <c r="E41" s="109"/>
      <c r="F41" s="11"/>
      <c r="G41" s="84"/>
      <c r="H41" s="124"/>
      <c r="I41" s="166"/>
      <c r="J41" s="12">
        <f>164+149</f>
        <v>313</v>
      </c>
    </row>
    <row r="42" spans="1:13" s="12" customFormat="1" ht="27" customHeight="1" x14ac:dyDescent="0.25">
      <c r="A42" s="10"/>
      <c r="B42" s="9" t="s">
        <v>10</v>
      </c>
      <c r="C42" s="13" t="s">
        <v>11</v>
      </c>
      <c r="D42" s="14">
        <v>12</v>
      </c>
      <c r="E42" s="111">
        <v>18</v>
      </c>
      <c r="F42" s="14">
        <f>E42/D42*100</f>
        <v>150</v>
      </c>
      <c r="G42" s="85">
        <v>18</v>
      </c>
      <c r="H42" s="125">
        <f>E42-G42</f>
        <v>0</v>
      </c>
      <c r="I42" s="166" t="s">
        <v>123</v>
      </c>
      <c r="J42" s="12">
        <f>J41/502.5</f>
        <v>0.62288557213930351</v>
      </c>
    </row>
    <row r="43" spans="1:13" s="12" customFormat="1" ht="27" customHeight="1" x14ac:dyDescent="0.25">
      <c r="A43" s="10"/>
      <c r="B43" s="9" t="s">
        <v>111</v>
      </c>
      <c r="C43" s="13" t="s">
        <v>11</v>
      </c>
      <c r="D43" s="14">
        <v>12</v>
      </c>
      <c r="E43" s="111">
        <v>8</v>
      </c>
      <c r="F43" s="14">
        <f t="shared" ref="F43" si="6">E43/D43*100</f>
        <v>66.666666666666657</v>
      </c>
      <c r="G43" s="85">
        <v>18</v>
      </c>
      <c r="H43" s="125">
        <f t="shared" ref="H43:H44" si="7">E43-G43</f>
        <v>-10</v>
      </c>
      <c r="I43" s="166"/>
    </row>
    <row r="44" spans="1:13" s="12" customFormat="1" ht="27" customHeight="1" x14ac:dyDescent="0.25">
      <c r="A44" s="10"/>
      <c r="B44" s="9" t="s">
        <v>12</v>
      </c>
      <c r="C44" s="13" t="s">
        <v>13</v>
      </c>
      <c r="D44" s="14">
        <v>150</v>
      </c>
      <c r="E44" s="111">
        <v>270</v>
      </c>
      <c r="F44" s="14">
        <f>E44/D44*100</f>
        <v>180</v>
      </c>
      <c r="G44" s="85">
        <v>270</v>
      </c>
      <c r="H44" s="125">
        <f t="shared" si="7"/>
        <v>0</v>
      </c>
      <c r="I44" s="166"/>
    </row>
    <row r="45" spans="1:13" s="12" customFormat="1" ht="27" customHeight="1" x14ac:dyDescent="0.25">
      <c r="A45" s="10"/>
      <c r="B45" s="9" t="s">
        <v>112</v>
      </c>
      <c r="C45" s="10"/>
      <c r="D45" s="14"/>
      <c r="E45" s="111"/>
      <c r="F45" s="14"/>
      <c r="G45" s="85"/>
      <c r="H45" s="125"/>
      <c r="I45" s="166"/>
    </row>
    <row r="46" spans="1:13" s="12" customFormat="1" ht="27" customHeight="1" x14ac:dyDescent="0.25">
      <c r="A46" s="10"/>
      <c r="B46" s="9" t="s">
        <v>10</v>
      </c>
      <c r="C46" s="13" t="s">
        <v>11</v>
      </c>
      <c r="D46" s="14">
        <v>0</v>
      </c>
      <c r="E46" s="111">
        <v>31</v>
      </c>
      <c r="F46" s="14" t="s">
        <v>94</v>
      </c>
      <c r="G46" s="14" t="s">
        <v>94</v>
      </c>
      <c r="H46" s="85" t="s">
        <v>94</v>
      </c>
      <c r="I46" s="166" t="s">
        <v>123</v>
      </c>
    </row>
    <row r="47" spans="1:13" s="12" customFormat="1" ht="27" customHeight="1" x14ac:dyDescent="0.25">
      <c r="A47" s="10"/>
      <c r="B47" s="9" t="s">
        <v>111</v>
      </c>
      <c r="C47" s="13" t="s">
        <v>11</v>
      </c>
      <c r="D47" s="14">
        <v>0</v>
      </c>
      <c r="E47" s="111">
        <v>31</v>
      </c>
      <c r="F47" s="14" t="s">
        <v>94</v>
      </c>
      <c r="G47" s="14" t="s">
        <v>94</v>
      </c>
      <c r="H47" s="85" t="s">
        <v>94</v>
      </c>
      <c r="I47" s="166"/>
    </row>
    <row r="48" spans="1:13" s="12" customFormat="1" ht="27" customHeight="1" x14ac:dyDescent="0.25">
      <c r="A48" s="10"/>
      <c r="B48" s="9" t="s">
        <v>12</v>
      </c>
      <c r="C48" s="13" t="s">
        <v>13</v>
      </c>
      <c r="D48" s="14">
        <v>0</v>
      </c>
      <c r="E48" s="111">
        <f>675+40</f>
        <v>715</v>
      </c>
      <c r="F48" s="14" t="s">
        <v>94</v>
      </c>
      <c r="G48" s="14" t="s">
        <v>94</v>
      </c>
      <c r="H48" s="85" t="s">
        <v>94</v>
      </c>
      <c r="I48" s="166"/>
    </row>
    <row r="49" spans="1:13" s="12" customFormat="1" ht="27" customHeight="1" x14ac:dyDescent="0.25">
      <c r="A49" s="10"/>
      <c r="B49" s="9" t="s">
        <v>21</v>
      </c>
      <c r="C49" s="10"/>
      <c r="D49" s="11"/>
      <c r="E49" s="109"/>
      <c r="F49" s="11"/>
      <c r="G49" s="84"/>
      <c r="H49" s="124"/>
      <c r="I49" s="166"/>
    </row>
    <row r="50" spans="1:13" s="12" customFormat="1" ht="27" customHeight="1" x14ac:dyDescent="0.25">
      <c r="A50" s="10"/>
      <c r="B50" s="9" t="s">
        <v>22</v>
      </c>
      <c r="C50" s="13" t="s">
        <v>11</v>
      </c>
      <c r="D50" s="14">
        <v>38</v>
      </c>
      <c r="E50" s="111">
        <v>38</v>
      </c>
      <c r="F50" s="14">
        <f>E50/D50*100</f>
        <v>100</v>
      </c>
      <c r="G50" s="85">
        <v>38</v>
      </c>
      <c r="H50" s="125">
        <f>E50-G50</f>
        <v>0</v>
      </c>
      <c r="I50" s="166" t="s">
        <v>121</v>
      </c>
      <c r="K50" s="343"/>
    </row>
    <row r="51" spans="1:13" s="12" customFormat="1" ht="27" customHeight="1" x14ac:dyDescent="0.25">
      <c r="A51" s="10"/>
      <c r="B51" s="9" t="s">
        <v>23</v>
      </c>
      <c r="C51" s="13" t="s">
        <v>13</v>
      </c>
      <c r="D51" s="14">
        <v>20</v>
      </c>
      <c r="E51" s="111">
        <v>12</v>
      </c>
      <c r="F51" s="14">
        <f>E51/D51*100</f>
        <v>60</v>
      </c>
      <c r="G51" s="85">
        <v>13.5</v>
      </c>
      <c r="H51" s="125">
        <f>E51-G51</f>
        <v>-1.5</v>
      </c>
      <c r="I51" s="166"/>
    </row>
    <row r="52" spans="1:13" s="12" customFormat="1" ht="52.5" customHeight="1" x14ac:dyDescent="0.3">
      <c r="A52" s="98" t="s">
        <v>107</v>
      </c>
      <c r="B52" s="20" t="s">
        <v>174</v>
      </c>
      <c r="C52" s="13"/>
      <c r="D52" s="11"/>
      <c r="E52" s="109"/>
      <c r="F52" s="11"/>
      <c r="G52" s="84"/>
      <c r="H52" s="124"/>
      <c r="I52" s="166"/>
      <c r="K52" s="212">
        <f>61.09/132</f>
        <v>0.46280303030303033</v>
      </c>
    </row>
    <row r="53" spans="1:13" s="12" customFormat="1" ht="27" customHeight="1" x14ac:dyDescent="0.25">
      <c r="A53" s="10"/>
      <c r="B53" s="9" t="s">
        <v>24</v>
      </c>
      <c r="C53" s="10"/>
      <c r="D53" s="11"/>
      <c r="E53" s="109"/>
      <c r="F53" s="11"/>
      <c r="G53" s="84"/>
      <c r="H53" s="124"/>
      <c r="I53" s="166"/>
    </row>
    <row r="54" spans="1:13" s="12" customFormat="1" ht="27" customHeight="1" x14ac:dyDescent="0.25">
      <c r="A54" s="16"/>
      <c r="B54" s="17" t="s">
        <v>10</v>
      </c>
      <c r="C54" s="18" t="s">
        <v>11</v>
      </c>
      <c r="D54" s="19">
        <v>8</v>
      </c>
      <c r="E54" s="114">
        <v>8</v>
      </c>
      <c r="F54" s="19">
        <f>E54/D54*100</f>
        <v>100</v>
      </c>
      <c r="G54" s="91" t="s">
        <v>94</v>
      </c>
      <c r="H54" s="125" t="s">
        <v>94</v>
      </c>
      <c r="I54" s="166" t="s">
        <v>123</v>
      </c>
    </row>
    <row r="55" spans="1:13" s="12" customFormat="1" ht="27" customHeight="1" x14ac:dyDescent="0.25">
      <c r="A55" s="10"/>
      <c r="B55" s="9" t="s">
        <v>25</v>
      </c>
      <c r="C55" s="13" t="s">
        <v>11</v>
      </c>
      <c r="D55" s="14">
        <v>5</v>
      </c>
      <c r="E55" s="111">
        <v>5</v>
      </c>
      <c r="F55" s="19">
        <f t="shared" ref="F55:F56" si="8">E55/D55*100</f>
        <v>100</v>
      </c>
      <c r="G55" s="91" t="s">
        <v>94</v>
      </c>
      <c r="H55" s="125" t="s">
        <v>94</v>
      </c>
      <c r="I55" s="166"/>
    </row>
    <row r="56" spans="1:13" s="12" customFormat="1" ht="27" customHeight="1" x14ac:dyDescent="0.25">
      <c r="A56" s="10"/>
      <c r="B56" s="9" t="s">
        <v>12</v>
      </c>
      <c r="C56" s="13" t="s">
        <v>13</v>
      </c>
      <c r="D56" s="14">
        <v>83</v>
      </c>
      <c r="E56" s="111">
        <v>56.5</v>
      </c>
      <c r="F56" s="19">
        <f t="shared" si="8"/>
        <v>68.07228915662651</v>
      </c>
      <c r="G56" s="91" t="s">
        <v>94</v>
      </c>
      <c r="H56" s="125" t="s">
        <v>94</v>
      </c>
      <c r="I56" s="166"/>
      <c r="K56" s="12">
        <f>83/12</f>
        <v>6.916666666666667</v>
      </c>
      <c r="M56" s="12">
        <f>8*6.9</f>
        <v>55.2</v>
      </c>
    </row>
    <row r="57" spans="1:13" s="12" customFormat="1" ht="27" customHeight="1" x14ac:dyDescent="0.25">
      <c r="A57" s="10"/>
      <c r="B57" s="9" t="s">
        <v>26</v>
      </c>
      <c r="C57" s="10"/>
      <c r="D57" s="11"/>
      <c r="E57" s="109"/>
      <c r="F57" s="11"/>
      <c r="G57" s="84"/>
      <c r="H57" s="124"/>
      <c r="I57" s="166"/>
    </row>
    <row r="58" spans="1:13" s="12" customFormat="1" ht="27" customHeight="1" x14ac:dyDescent="0.25">
      <c r="A58" s="10"/>
      <c r="B58" s="9" t="s">
        <v>10</v>
      </c>
      <c r="C58" s="13" t="s">
        <v>11</v>
      </c>
      <c r="D58" s="14">
        <v>25</v>
      </c>
      <c r="E58" s="111">
        <v>25</v>
      </c>
      <c r="F58" s="14">
        <f>E58/D58*100</f>
        <v>100</v>
      </c>
      <c r="G58" s="91" t="s">
        <v>94</v>
      </c>
      <c r="H58" s="125" t="s">
        <v>94</v>
      </c>
      <c r="I58" s="166" t="s">
        <v>123</v>
      </c>
      <c r="K58" s="12">
        <f>D60/12</f>
        <v>13.083333333333334</v>
      </c>
    </row>
    <row r="59" spans="1:13" s="12" customFormat="1" ht="27" customHeight="1" x14ac:dyDescent="0.25">
      <c r="A59" s="10"/>
      <c r="B59" s="9" t="s">
        <v>25</v>
      </c>
      <c r="C59" s="13" t="s">
        <v>11</v>
      </c>
      <c r="D59" s="14">
        <v>25</v>
      </c>
      <c r="E59" s="111">
        <v>25</v>
      </c>
      <c r="F59" s="14">
        <f t="shared" ref="F59:F60" si="9">E59/D59*100</f>
        <v>100</v>
      </c>
      <c r="G59" s="91" t="s">
        <v>94</v>
      </c>
      <c r="H59" s="125" t="s">
        <v>94</v>
      </c>
      <c r="I59" s="166"/>
    </row>
    <row r="60" spans="1:13" s="12" customFormat="1" ht="27" customHeight="1" x14ac:dyDescent="0.25">
      <c r="A60" s="10"/>
      <c r="B60" s="9" t="s">
        <v>12</v>
      </c>
      <c r="C60" s="13" t="s">
        <v>13</v>
      </c>
      <c r="D60" s="14">
        <v>157</v>
      </c>
      <c r="E60" s="111">
        <v>113</v>
      </c>
      <c r="F60" s="14">
        <f t="shared" si="9"/>
        <v>71.974522292993626</v>
      </c>
      <c r="G60" s="91" t="s">
        <v>94</v>
      </c>
      <c r="H60" s="125" t="s">
        <v>94</v>
      </c>
      <c r="I60" s="166"/>
    </row>
    <row r="61" spans="1:13" s="12" customFormat="1" ht="27" customHeight="1" x14ac:dyDescent="0.25">
      <c r="A61" s="10"/>
      <c r="B61" s="9" t="s">
        <v>27</v>
      </c>
      <c r="C61" s="10"/>
      <c r="D61" s="11"/>
      <c r="E61" s="109"/>
      <c r="F61" s="11"/>
      <c r="G61" s="84"/>
      <c r="H61" s="124"/>
      <c r="I61" s="166"/>
    </row>
    <row r="62" spans="1:13" s="12" customFormat="1" ht="27" customHeight="1" x14ac:dyDescent="0.25">
      <c r="A62" s="10"/>
      <c r="B62" s="9" t="s">
        <v>10</v>
      </c>
      <c r="C62" s="13" t="s">
        <v>11</v>
      </c>
      <c r="D62" s="14">
        <v>3</v>
      </c>
      <c r="E62" s="111">
        <v>3</v>
      </c>
      <c r="F62" s="14">
        <f>E62/D62*100</f>
        <v>100</v>
      </c>
      <c r="G62" s="92" t="s">
        <v>94</v>
      </c>
      <c r="H62" s="125" t="s">
        <v>94</v>
      </c>
      <c r="I62" s="166" t="s">
        <v>123</v>
      </c>
    </row>
    <row r="63" spans="1:13" s="12" customFormat="1" ht="27" customHeight="1" x14ac:dyDescent="0.25">
      <c r="A63" s="10"/>
      <c r="B63" s="9" t="s">
        <v>25</v>
      </c>
      <c r="C63" s="13" t="s">
        <v>11</v>
      </c>
      <c r="D63" s="14">
        <v>2</v>
      </c>
      <c r="E63" s="111">
        <v>1</v>
      </c>
      <c r="F63" s="14">
        <f t="shared" ref="F63:F64" si="10">E63/D63*100</f>
        <v>50</v>
      </c>
      <c r="G63" s="92" t="s">
        <v>94</v>
      </c>
      <c r="H63" s="125" t="s">
        <v>94</v>
      </c>
      <c r="I63" s="166"/>
    </row>
    <row r="64" spans="1:13" s="12" customFormat="1" ht="27" customHeight="1" x14ac:dyDescent="0.25">
      <c r="A64" s="10"/>
      <c r="B64" s="9" t="s">
        <v>12</v>
      </c>
      <c r="C64" s="13" t="s">
        <v>13</v>
      </c>
      <c r="D64" s="14">
        <v>19</v>
      </c>
      <c r="E64" s="111">
        <v>4</v>
      </c>
      <c r="F64" s="14">
        <f t="shared" si="10"/>
        <v>21.052631578947366</v>
      </c>
      <c r="G64" s="92" t="s">
        <v>94</v>
      </c>
      <c r="H64" s="125" t="s">
        <v>94</v>
      </c>
      <c r="I64" s="166"/>
    </row>
    <row r="65" spans="1:11" s="12" customFormat="1" ht="27" customHeight="1" x14ac:dyDescent="0.25">
      <c r="A65" s="10"/>
      <c r="B65" s="9" t="s">
        <v>28</v>
      </c>
      <c r="C65" s="10"/>
      <c r="D65" s="11"/>
      <c r="E65" s="109"/>
      <c r="F65" s="11"/>
      <c r="G65" s="84"/>
      <c r="H65" s="124"/>
      <c r="I65" s="166"/>
    </row>
    <row r="66" spans="1:11" s="12" customFormat="1" ht="27" customHeight="1" x14ac:dyDescent="0.25">
      <c r="A66" s="10"/>
      <c r="B66" s="9" t="s">
        <v>10</v>
      </c>
      <c r="C66" s="13" t="s">
        <v>11</v>
      </c>
      <c r="D66" s="14">
        <v>20</v>
      </c>
      <c r="E66" s="111">
        <v>20</v>
      </c>
      <c r="F66" s="14">
        <f>E66/D66*100</f>
        <v>100</v>
      </c>
      <c r="G66" s="92" t="s">
        <v>94</v>
      </c>
      <c r="H66" s="125" t="s">
        <v>94</v>
      </c>
      <c r="I66" s="166" t="s">
        <v>123</v>
      </c>
    </row>
    <row r="67" spans="1:11" s="12" customFormat="1" ht="27" customHeight="1" x14ac:dyDescent="0.25">
      <c r="A67" s="10"/>
      <c r="B67" s="9" t="s">
        <v>25</v>
      </c>
      <c r="C67" s="13" t="s">
        <v>11</v>
      </c>
      <c r="D67" s="14">
        <v>8</v>
      </c>
      <c r="E67" s="111">
        <v>8</v>
      </c>
      <c r="F67" s="14">
        <f t="shared" ref="F67:F68" si="11">E67/D67*100</f>
        <v>100</v>
      </c>
      <c r="G67" s="92" t="s">
        <v>94</v>
      </c>
      <c r="H67" s="125" t="s">
        <v>94</v>
      </c>
      <c r="I67" s="166"/>
    </row>
    <row r="68" spans="1:11" s="12" customFormat="1" ht="27" customHeight="1" x14ac:dyDescent="0.25">
      <c r="A68" s="10"/>
      <c r="B68" s="9" t="s">
        <v>12</v>
      </c>
      <c r="C68" s="13" t="s">
        <v>13</v>
      </c>
      <c r="D68" s="14">
        <v>128</v>
      </c>
      <c r="E68" s="111">
        <v>22</v>
      </c>
      <c r="F68" s="14">
        <f t="shared" si="11"/>
        <v>17.1875</v>
      </c>
      <c r="G68" s="92" t="s">
        <v>94</v>
      </c>
      <c r="H68" s="125" t="s">
        <v>94</v>
      </c>
      <c r="I68" s="166"/>
    </row>
    <row r="69" spans="1:11" s="12" customFormat="1" ht="27" customHeight="1" x14ac:dyDescent="0.25">
      <c r="A69" s="10"/>
      <c r="B69" s="9" t="s">
        <v>29</v>
      </c>
      <c r="C69" s="10"/>
      <c r="D69" s="11"/>
      <c r="E69" s="109"/>
      <c r="F69" s="11"/>
      <c r="G69" s="84"/>
      <c r="H69" s="124"/>
      <c r="I69" s="166"/>
    </row>
    <row r="70" spans="1:11" s="12" customFormat="1" ht="27" customHeight="1" x14ac:dyDescent="0.25">
      <c r="A70" s="10"/>
      <c r="B70" s="9" t="s">
        <v>10</v>
      </c>
      <c r="C70" s="13" t="s">
        <v>11</v>
      </c>
      <c r="D70" s="14">
        <v>2</v>
      </c>
      <c r="E70" s="111">
        <v>2</v>
      </c>
      <c r="F70" s="14">
        <f>E70/D70*100</f>
        <v>100</v>
      </c>
      <c r="G70" s="92" t="s">
        <v>94</v>
      </c>
      <c r="H70" s="125" t="s">
        <v>94</v>
      </c>
      <c r="I70" s="166" t="s">
        <v>123</v>
      </c>
    </row>
    <row r="71" spans="1:11" s="12" customFormat="1" ht="27" customHeight="1" x14ac:dyDescent="0.25">
      <c r="A71" s="10"/>
      <c r="B71" s="9" t="s">
        <v>25</v>
      </c>
      <c r="C71" s="13" t="s">
        <v>11</v>
      </c>
      <c r="D71" s="14">
        <v>1</v>
      </c>
      <c r="E71" s="111">
        <v>0</v>
      </c>
      <c r="F71" s="14">
        <f t="shared" ref="F71:F72" si="12">E71/D71*100</f>
        <v>0</v>
      </c>
      <c r="G71" s="92" t="s">
        <v>94</v>
      </c>
      <c r="H71" s="125" t="s">
        <v>94</v>
      </c>
      <c r="I71" s="166"/>
    </row>
    <row r="72" spans="1:11" s="12" customFormat="1" ht="27" customHeight="1" x14ac:dyDescent="0.25">
      <c r="A72" s="10"/>
      <c r="B72" s="9" t="s">
        <v>12</v>
      </c>
      <c r="C72" s="13" t="s">
        <v>13</v>
      </c>
      <c r="D72" s="14">
        <v>8.5</v>
      </c>
      <c r="E72" s="111">
        <v>0</v>
      </c>
      <c r="F72" s="14">
        <f t="shared" si="12"/>
        <v>0</v>
      </c>
      <c r="G72" s="92" t="s">
        <v>94</v>
      </c>
      <c r="H72" s="125" t="s">
        <v>94</v>
      </c>
      <c r="I72" s="166"/>
    </row>
    <row r="73" spans="1:11" s="12" customFormat="1" ht="27" customHeight="1" x14ac:dyDescent="0.25">
      <c r="A73" s="218">
        <v>3</v>
      </c>
      <c r="B73" s="20" t="s">
        <v>30</v>
      </c>
      <c r="C73" s="10"/>
      <c r="D73" s="11"/>
      <c r="E73" s="109"/>
      <c r="F73" s="11"/>
      <c r="G73" s="84"/>
      <c r="H73" s="124"/>
      <c r="I73" s="166"/>
    </row>
    <row r="74" spans="1:11" s="12" customFormat="1" ht="27" customHeight="1" x14ac:dyDescent="0.25">
      <c r="A74" s="98" t="s">
        <v>108</v>
      </c>
      <c r="B74" s="222" t="s">
        <v>31</v>
      </c>
      <c r="C74" s="10"/>
      <c r="D74" s="11"/>
      <c r="E74" s="109"/>
      <c r="F74" s="11"/>
      <c r="G74" s="84"/>
      <c r="H74" s="124"/>
      <c r="I74" s="166"/>
    </row>
    <row r="75" spans="1:11" s="12" customFormat="1" ht="27" customHeight="1" x14ac:dyDescent="0.25">
      <c r="A75" s="10"/>
      <c r="B75" s="9" t="s">
        <v>32</v>
      </c>
      <c r="C75" s="13" t="s">
        <v>33</v>
      </c>
      <c r="D75" s="14">
        <v>26</v>
      </c>
      <c r="E75" s="111">
        <v>69</v>
      </c>
      <c r="F75" s="72">
        <f>E75/D75*100</f>
        <v>265.38461538461536</v>
      </c>
      <c r="G75" s="87">
        <v>73</v>
      </c>
      <c r="H75" s="125">
        <f>E75-G75</f>
        <v>-4</v>
      </c>
      <c r="I75" s="166" t="s">
        <v>123</v>
      </c>
    </row>
    <row r="76" spans="1:11" s="12" customFormat="1" ht="30.75" customHeight="1" x14ac:dyDescent="0.25">
      <c r="A76" s="10"/>
      <c r="B76" s="9" t="s">
        <v>34</v>
      </c>
      <c r="C76" s="13" t="s">
        <v>33</v>
      </c>
      <c r="D76" s="15">
        <v>1775</v>
      </c>
      <c r="E76" s="112">
        <v>1723</v>
      </c>
      <c r="F76" s="72">
        <f>E76/D76*100</f>
        <v>97.070422535211264</v>
      </c>
      <c r="G76" s="87">
        <v>1539</v>
      </c>
      <c r="H76" s="126">
        <f>E76-G76</f>
        <v>184</v>
      </c>
      <c r="I76" s="166" t="s">
        <v>94</v>
      </c>
    </row>
    <row r="77" spans="1:11" s="12" customFormat="1" ht="34.5" customHeight="1" x14ac:dyDescent="0.25">
      <c r="A77" s="10"/>
      <c r="B77" s="9" t="s">
        <v>35</v>
      </c>
      <c r="C77" s="13" t="s">
        <v>33</v>
      </c>
      <c r="D77" s="15">
        <v>8520</v>
      </c>
      <c r="E77" s="115">
        <v>2693</v>
      </c>
      <c r="F77" s="72">
        <f t="shared" ref="F77:F78" si="13">E77/D77*100</f>
        <v>31.607981220657276</v>
      </c>
      <c r="G77" s="87">
        <v>7673</v>
      </c>
      <c r="H77" s="126">
        <f t="shared" ref="H77:H78" si="14">E77-G77</f>
        <v>-4980</v>
      </c>
      <c r="I77" s="166" t="s">
        <v>94</v>
      </c>
      <c r="K77" s="100">
        <f>D77-2796</f>
        <v>5724</v>
      </c>
    </row>
    <row r="78" spans="1:11" s="12" customFormat="1" ht="27" customHeight="1" x14ac:dyDescent="0.25">
      <c r="A78" s="10"/>
      <c r="B78" s="9" t="s">
        <v>36</v>
      </c>
      <c r="C78" s="13" t="s">
        <v>37</v>
      </c>
      <c r="D78" s="14">
        <v>28.5</v>
      </c>
      <c r="E78" s="116">
        <v>49.128999999999998</v>
      </c>
      <c r="F78" s="72">
        <f t="shared" si="13"/>
        <v>172.38245614035085</v>
      </c>
      <c r="G78" s="87">
        <v>30</v>
      </c>
      <c r="H78" s="126">
        <f t="shared" si="14"/>
        <v>19.128999999999998</v>
      </c>
      <c r="I78" s="166" t="s">
        <v>123</v>
      </c>
      <c r="K78" s="12">
        <f>K77*80</f>
        <v>457920</v>
      </c>
    </row>
    <row r="79" spans="1:11" s="12" customFormat="1" ht="27" customHeight="1" x14ac:dyDescent="0.25">
      <c r="A79" s="98" t="s">
        <v>109</v>
      </c>
      <c r="B79" s="222" t="s">
        <v>251</v>
      </c>
      <c r="C79" s="10"/>
      <c r="D79" s="11"/>
      <c r="E79" s="109"/>
      <c r="F79" s="11"/>
      <c r="G79" s="84"/>
      <c r="H79" s="124"/>
      <c r="I79" s="166"/>
    </row>
    <row r="80" spans="1:11" s="12" customFormat="1" ht="27" customHeight="1" x14ac:dyDescent="0.25">
      <c r="A80" s="10"/>
      <c r="B80" s="9" t="s">
        <v>38</v>
      </c>
      <c r="C80" s="13" t="s">
        <v>39</v>
      </c>
      <c r="D80" s="14">
        <v>1.2</v>
      </c>
      <c r="E80" s="111">
        <f>0.45+0.5</f>
        <v>0.95</v>
      </c>
      <c r="F80" s="72">
        <f>E80/D80*100</f>
        <v>79.166666666666657</v>
      </c>
      <c r="G80" s="93" t="s">
        <v>94</v>
      </c>
      <c r="H80" s="127" t="s">
        <v>94</v>
      </c>
      <c r="I80" s="166" t="s">
        <v>123</v>
      </c>
      <c r="J80" s="88"/>
    </row>
    <row r="81" spans="1:9" s="12" customFormat="1" ht="27" customHeight="1" x14ac:dyDescent="0.25">
      <c r="A81" s="10"/>
      <c r="B81" s="9" t="s">
        <v>40</v>
      </c>
      <c r="C81" s="13" t="s">
        <v>39</v>
      </c>
      <c r="D81" s="14">
        <v>123.93</v>
      </c>
      <c r="E81" s="117">
        <f>31+45+10.5</f>
        <v>86.5</v>
      </c>
      <c r="F81" s="72">
        <f t="shared" ref="F81:F83" si="15">E81/D81*100</f>
        <v>69.797466311627531</v>
      </c>
      <c r="G81" s="93" t="s">
        <v>94</v>
      </c>
      <c r="H81" s="127" t="s">
        <v>94</v>
      </c>
      <c r="I81" s="166" t="s">
        <v>123</v>
      </c>
    </row>
    <row r="82" spans="1:9" s="12" customFormat="1" ht="27" customHeight="1" x14ac:dyDescent="0.25">
      <c r="A82" s="10"/>
      <c r="B82" s="9" t="s">
        <v>41</v>
      </c>
      <c r="C82" s="13" t="s">
        <v>39</v>
      </c>
      <c r="D82" s="14">
        <v>940.85</v>
      </c>
      <c r="E82" s="118">
        <f>237.2+458+235</f>
        <v>930.2</v>
      </c>
      <c r="F82" s="72">
        <f t="shared" si="15"/>
        <v>98.868044853058407</v>
      </c>
      <c r="G82" s="93" t="s">
        <v>94</v>
      </c>
      <c r="H82" s="127" t="s">
        <v>94</v>
      </c>
      <c r="I82" s="166" t="s">
        <v>123</v>
      </c>
    </row>
    <row r="83" spans="1:9" s="12" customFormat="1" ht="27" customHeight="1" x14ac:dyDescent="0.25">
      <c r="A83" s="10"/>
      <c r="B83" s="9" t="s">
        <v>42</v>
      </c>
      <c r="C83" s="13" t="s">
        <v>39</v>
      </c>
      <c r="D83" s="14">
        <v>37.18</v>
      </c>
      <c r="E83" s="118">
        <f>9.6+13</f>
        <v>22.6</v>
      </c>
      <c r="F83" s="72">
        <f t="shared" si="15"/>
        <v>60.785368477676172</v>
      </c>
      <c r="G83" s="93" t="s">
        <v>94</v>
      </c>
      <c r="H83" s="127" t="s">
        <v>94</v>
      </c>
      <c r="I83" s="166" t="s">
        <v>123</v>
      </c>
    </row>
    <row r="84" spans="1:9" s="12" customFormat="1" ht="27" customHeight="1" x14ac:dyDescent="0.25">
      <c r="A84" s="218">
        <v>4</v>
      </c>
      <c r="B84" s="20" t="s">
        <v>43</v>
      </c>
      <c r="C84" s="10"/>
      <c r="D84" s="11"/>
      <c r="E84" s="109"/>
      <c r="F84" s="11"/>
      <c r="G84" s="84"/>
      <c r="H84" s="124"/>
      <c r="I84" s="166"/>
    </row>
    <row r="85" spans="1:9" s="12" customFormat="1" ht="59.25" customHeight="1" x14ac:dyDescent="0.25">
      <c r="A85" s="10"/>
      <c r="B85" s="9" t="s">
        <v>96</v>
      </c>
      <c r="C85" s="13" t="s">
        <v>44</v>
      </c>
      <c r="D85" s="14">
        <v>31.5</v>
      </c>
      <c r="E85" s="111">
        <v>31.5</v>
      </c>
      <c r="F85" s="14">
        <v>100</v>
      </c>
      <c r="G85" s="85">
        <v>29.2</v>
      </c>
      <c r="H85" s="125">
        <f>E85-G85</f>
        <v>2.3000000000000007</v>
      </c>
      <c r="I85" s="166" t="s">
        <v>121</v>
      </c>
    </row>
    <row r="86" spans="1:9" s="12" customFormat="1" ht="27" customHeight="1" x14ac:dyDescent="0.25">
      <c r="A86" s="10"/>
      <c r="B86" s="9" t="s">
        <v>45</v>
      </c>
      <c r="C86" s="13" t="s">
        <v>46</v>
      </c>
      <c r="D86" s="14">
        <v>110</v>
      </c>
      <c r="E86" s="111">
        <f>28+13.5</f>
        <v>41.5</v>
      </c>
      <c r="F86" s="14">
        <v>25.4</v>
      </c>
      <c r="G86" s="85">
        <v>28</v>
      </c>
      <c r="H86" s="125">
        <f>E86-G86</f>
        <v>13.5</v>
      </c>
      <c r="I86" s="166" t="s">
        <v>121</v>
      </c>
    </row>
    <row r="87" spans="1:9" s="12" customFormat="1" ht="27" customHeight="1" x14ac:dyDescent="0.25">
      <c r="A87" s="218">
        <v>5</v>
      </c>
      <c r="B87" s="20" t="s">
        <v>47</v>
      </c>
      <c r="C87" s="10"/>
      <c r="D87" s="11"/>
      <c r="E87" s="109"/>
      <c r="F87" s="11"/>
      <c r="G87" s="84"/>
      <c r="H87" s="124"/>
      <c r="I87" s="166"/>
    </row>
    <row r="88" spans="1:9" s="12" customFormat="1" ht="38.25" customHeight="1" x14ac:dyDescent="0.25">
      <c r="A88" s="10"/>
      <c r="B88" s="9" t="s">
        <v>48</v>
      </c>
      <c r="C88" s="13" t="s">
        <v>11</v>
      </c>
      <c r="D88" s="14">
        <v>120</v>
      </c>
      <c r="E88" s="111">
        <v>80</v>
      </c>
      <c r="F88" s="14">
        <f>E88/D88*100</f>
        <v>66.666666666666657</v>
      </c>
      <c r="G88" s="92" t="s">
        <v>94</v>
      </c>
      <c r="H88" s="125" t="s">
        <v>94</v>
      </c>
      <c r="I88" s="166" t="s">
        <v>121</v>
      </c>
    </row>
    <row r="89" spans="1:9" s="352" customFormat="1" ht="27" customHeight="1" x14ac:dyDescent="0.25">
      <c r="A89" s="344" t="s">
        <v>232</v>
      </c>
      <c r="B89" s="345" t="s">
        <v>49</v>
      </c>
      <c r="C89" s="346"/>
      <c r="D89" s="347"/>
      <c r="E89" s="347"/>
      <c r="F89" s="348"/>
      <c r="G89" s="349"/>
      <c r="H89" s="350"/>
      <c r="I89" s="351"/>
    </row>
    <row r="90" spans="1:9" s="12" customFormat="1" ht="34.5" customHeight="1" x14ac:dyDescent="0.25">
      <c r="A90" s="223">
        <v>6</v>
      </c>
      <c r="B90" s="224" t="s">
        <v>50</v>
      </c>
      <c r="C90" s="121" t="s">
        <v>51</v>
      </c>
      <c r="D90" s="111">
        <v>160</v>
      </c>
      <c r="E90" s="111">
        <v>75</v>
      </c>
      <c r="F90" s="111">
        <f t="shared" ref="F90" si="16">E90/D90*100</f>
        <v>46.875</v>
      </c>
      <c r="G90" s="122" t="s">
        <v>94</v>
      </c>
      <c r="H90" s="128" t="s">
        <v>94</v>
      </c>
      <c r="I90" s="166" t="s">
        <v>121</v>
      </c>
    </row>
    <row r="91" spans="1:9" s="12" customFormat="1" ht="30.75" customHeight="1" x14ac:dyDescent="0.25">
      <c r="A91" s="225">
        <v>7</v>
      </c>
      <c r="B91" s="20" t="s">
        <v>52</v>
      </c>
      <c r="C91" s="13" t="s">
        <v>53</v>
      </c>
      <c r="D91" s="101">
        <v>1</v>
      </c>
      <c r="E91" s="119" t="s">
        <v>94</v>
      </c>
      <c r="F91" s="102" t="s">
        <v>94</v>
      </c>
      <c r="G91" s="103" t="s">
        <v>94</v>
      </c>
      <c r="H91" s="129" t="s">
        <v>94</v>
      </c>
      <c r="I91" s="166" t="s">
        <v>119</v>
      </c>
    </row>
    <row r="92" spans="1:9" s="12" customFormat="1" ht="27" customHeight="1" x14ac:dyDescent="0.25">
      <c r="A92" s="225">
        <v>8</v>
      </c>
      <c r="B92" s="20" t="s">
        <v>54</v>
      </c>
      <c r="C92" s="13" t="s">
        <v>55</v>
      </c>
      <c r="D92" s="101">
        <v>0.05</v>
      </c>
      <c r="E92" s="119">
        <v>0.01</v>
      </c>
      <c r="F92" s="102">
        <f>E92/D92*100</f>
        <v>20</v>
      </c>
      <c r="G92" s="103">
        <v>0.01</v>
      </c>
      <c r="H92" s="129">
        <v>20</v>
      </c>
      <c r="I92" s="166" t="s">
        <v>126</v>
      </c>
    </row>
    <row r="93" spans="1:9" s="12" customFormat="1" ht="35.25" customHeight="1" x14ac:dyDescent="0.25">
      <c r="A93" s="225">
        <v>9</v>
      </c>
      <c r="B93" s="20" t="s">
        <v>56</v>
      </c>
      <c r="C93" s="13" t="s">
        <v>51</v>
      </c>
      <c r="D93" s="101">
        <v>567</v>
      </c>
      <c r="E93" s="119">
        <v>350</v>
      </c>
      <c r="F93" s="102">
        <f t="shared" ref="F93:F95" si="17">E93/D93*100</f>
        <v>61.728395061728392</v>
      </c>
      <c r="G93" s="103" t="s">
        <v>94</v>
      </c>
      <c r="H93" s="129" t="s">
        <v>94</v>
      </c>
      <c r="I93" s="166" t="s">
        <v>121</v>
      </c>
    </row>
    <row r="94" spans="1:9" s="12" customFormat="1" ht="27" customHeight="1" x14ac:dyDescent="0.25">
      <c r="A94" s="225">
        <v>10</v>
      </c>
      <c r="B94" s="20" t="s">
        <v>57</v>
      </c>
      <c r="C94" s="9"/>
      <c r="D94" s="104"/>
      <c r="E94" s="119"/>
      <c r="F94" s="102"/>
      <c r="G94" s="103"/>
      <c r="H94" s="129"/>
      <c r="I94" s="166"/>
    </row>
    <row r="95" spans="1:9" s="12" customFormat="1" ht="47.25" customHeight="1" x14ac:dyDescent="0.25">
      <c r="A95" s="9"/>
      <c r="B95" s="9" t="s">
        <v>58</v>
      </c>
      <c r="C95" s="13" t="s">
        <v>59</v>
      </c>
      <c r="D95" s="101">
        <v>15</v>
      </c>
      <c r="E95" s="119">
        <v>0</v>
      </c>
      <c r="F95" s="102">
        <f t="shared" si="17"/>
        <v>0</v>
      </c>
      <c r="G95" s="103" t="s">
        <v>94</v>
      </c>
      <c r="H95" s="129" t="s">
        <v>94</v>
      </c>
      <c r="I95" s="166" t="s">
        <v>252</v>
      </c>
    </row>
    <row r="96" spans="1:9" s="12" customFormat="1" ht="58.5" customHeight="1" x14ac:dyDescent="0.25">
      <c r="A96" s="9"/>
      <c r="B96" s="9" t="s">
        <v>214</v>
      </c>
      <c r="C96" s="13" t="s">
        <v>51</v>
      </c>
      <c r="D96" s="101">
        <v>7</v>
      </c>
      <c r="E96" s="119">
        <v>0</v>
      </c>
      <c r="F96" s="102">
        <v>0</v>
      </c>
      <c r="G96" s="103" t="s">
        <v>94</v>
      </c>
      <c r="H96" s="129" t="s">
        <v>94</v>
      </c>
      <c r="I96" s="166"/>
    </row>
    <row r="97" spans="1:9" s="12" customFormat="1" ht="31.5" customHeight="1" x14ac:dyDescent="0.25">
      <c r="A97" s="225">
        <v>11</v>
      </c>
      <c r="B97" s="20" t="s">
        <v>60</v>
      </c>
      <c r="C97" s="9"/>
      <c r="D97" s="104"/>
      <c r="E97" s="119"/>
      <c r="F97" s="102"/>
      <c r="G97" s="103"/>
      <c r="H97" s="129"/>
      <c r="I97" s="166" t="s">
        <v>126</v>
      </c>
    </row>
    <row r="98" spans="1:9" s="12" customFormat="1" ht="27" customHeight="1" x14ac:dyDescent="0.25">
      <c r="A98" s="9"/>
      <c r="B98" s="9" t="s">
        <v>61</v>
      </c>
      <c r="C98" s="13" t="s">
        <v>59</v>
      </c>
      <c r="D98" s="101">
        <v>25</v>
      </c>
      <c r="E98" s="119">
        <v>1</v>
      </c>
      <c r="F98" s="102">
        <v>4</v>
      </c>
      <c r="G98" s="103" t="s">
        <v>94</v>
      </c>
      <c r="H98" s="129" t="s">
        <v>94</v>
      </c>
      <c r="I98" s="166"/>
    </row>
    <row r="99" spans="1:9" s="12" customFormat="1" ht="51" customHeight="1" x14ac:dyDescent="0.25">
      <c r="A99" s="9"/>
      <c r="B99" s="9" t="s">
        <v>247</v>
      </c>
      <c r="C99" s="13" t="s">
        <v>51</v>
      </c>
      <c r="D99" s="101">
        <v>9</v>
      </c>
      <c r="E99" s="119">
        <v>1</v>
      </c>
      <c r="F99" s="102">
        <v>12.5</v>
      </c>
      <c r="G99" s="103" t="s">
        <v>94</v>
      </c>
      <c r="H99" s="129" t="s">
        <v>94</v>
      </c>
      <c r="I99" s="166"/>
    </row>
    <row r="100" spans="1:9" s="12" customFormat="1" ht="77.25" customHeight="1" x14ac:dyDescent="0.25">
      <c r="A100" s="225">
        <v>12</v>
      </c>
      <c r="B100" s="20" t="s">
        <v>115</v>
      </c>
      <c r="C100" s="13" t="s">
        <v>59</v>
      </c>
      <c r="D100" s="101">
        <v>5</v>
      </c>
      <c r="E100" s="119">
        <v>0</v>
      </c>
      <c r="F100" s="102">
        <v>0</v>
      </c>
      <c r="G100" s="103" t="s">
        <v>94</v>
      </c>
      <c r="H100" s="129" t="s">
        <v>94</v>
      </c>
      <c r="I100" s="166" t="s">
        <v>252</v>
      </c>
    </row>
    <row r="101" spans="1:9" s="12" customFormat="1" ht="69" customHeight="1" x14ac:dyDescent="0.25">
      <c r="A101" s="225">
        <v>13</v>
      </c>
      <c r="B101" s="20" t="s">
        <v>253</v>
      </c>
      <c r="C101" s="13" t="s">
        <v>59</v>
      </c>
      <c r="D101" s="101">
        <v>10</v>
      </c>
      <c r="E101" s="119">
        <v>0</v>
      </c>
      <c r="F101" s="102">
        <v>0</v>
      </c>
      <c r="G101" s="103" t="s">
        <v>94</v>
      </c>
      <c r="H101" s="129" t="s">
        <v>94</v>
      </c>
      <c r="I101" s="166" t="s">
        <v>252</v>
      </c>
    </row>
  </sheetData>
  <mergeCells count="13">
    <mergeCell ref="I6:I7"/>
    <mergeCell ref="H6:H7"/>
    <mergeCell ref="A1:B1"/>
    <mergeCell ref="A2:H2"/>
    <mergeCell ref="A3:H3"/>
    <mergeCell ref="A4:H4"/>
    <mergeCell ref="A5:H5"/>
    <mergeCell ref="A6:A7"/>
    <mergeCell ref="B6:B7"/>
    <mergeCell ref="C6:C7"/>
    <mergeCell ref="D6:D7"/>
    <mergeCell ref="E6:F6"/>
    <mergeCell ref="G6:G7"/>
  </mergeCells>
  <pageMargins left="0.62" right="0.23" top="0.43307086614173229" bottom="0.23622047244094491" header="0.31496062992125984" footer="0.27559055118110237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40" workbookViewId="0">
      <selection activeCell="F47" sqref="F47"/>
    </sheetView>
  </sheetViews>
  <sheetFormatPr defaultRowHeight="15" x14ac:dyDescent="0.25"/>
  <cols>
    <col min="1" max="1" width="6" style="165" customWidth="1"/>
    <col min="2" max="2" width="32.85546875" style="3" customWidth="1"/>
    <col min="3" max="3" width="14.7109375" style="165" customWidth="1"/>
    <col min="4" max="4" width="14.7109375" style="21" customWidth="1"/>
    <col min="5" max="5" width="14.7109375" style="120" customWidth="1"/>
    <col min="6" max="8" width="14.7109375" style="21" customWidth="1"/>
    <col min="9" max="9" width="24.5703125" style="165" customWidth="1"/>
    <col min="10" max="11" width="13.140625" style="3" bestFit="1" customWidth="1"/>
    <col min="12" max="16384" width="9.140625" style="3"/>
  </cols>
  <sheetData>
    <row r="1" spans="1:11" ht="27" customHeight="1" x14ac:dyDescent="0.25">
      <c r="A1" s="335" t="s">
        <v>0</v>
      </c>
      <c r="B1" s="335"/>
      <c r="C1" s="220"/>
      <c r="D1" s="2"/>
      <c r="E1" s="106"/>
      <c r="F1" s="2"/>
      <c r="G1" s="2"/>
      <c r="H1" s="2"/>
    </row>
    <row r="2" spans="1:11" ht="16.5" customHeight="1" x14ac:dyDescent="0.2">
      <c r="A2" s="336" t="s">
        <v>254</v>
      </c>
      <c r="B2" s="336"/>
      <c r="C2" s="336"/>
      <c r="D2" s="336"/>
      <c r="E2" s="336"/>
      <c r="F2" s="336"/>
      <c r="G2" s="336"/>
      <c r="H2" s="336"/>
      <c r="I2" s="336"/>
    </row>
    <row r="3" spans="1:11" ht="17.45" customHeight="1" x14ac:dyDescent="0.25">
      <c r="A3" s="325" t="s">
        <v>116</v>
      </c>
      <c r="B3" s="325"/>
      <c r="C3" s="325"/>
      <c r="D3" s="325"/>
      <c r="E3" s="325"/>
      <c r="F3" s="325"/>
      <c r="G3" s="325"/>
      <c r="H3" s="325"/>
      <c r="I3" s="325"/>
    </row>
    <row r="4" spans="1:11" ht="21" customHeight="1" x14ac:dyDescent="0.25">
      <c r="A4" s="325" t="s">
        <v>218</v>
      </c>
      <c r="B4" s="325"/>
      <c r="C4" s="325"/>
      <c r="D4" s="325"/>
      <c r="E4" s="325"/>
      <c r="F4" s="325"/>
      <c r="G4" s="325"/>
      <c r="H4" s="325"/>
      <c r="I4" s="325"/>
    </row>
    <row r="5" spans="1:11" ht="23.1" customHeight="1" x14ac:dyDescent="0.25">
      <c r="A5" s="327"/>
      <c r="B5" s="327"/>
      <c r="C5" s="327"/>
      <c r="D5" s="327"/>
      <c r="E5" s="337"/>
      <c r="F5" s="337"/>
      <c r="G5" s="337"/>
      <c r="H5" s="337"/>
    </row>
    <row r="6" spans="1:11" s="4" customFormat="1" ht="43.5" customHeight="1" x14ac:dyDescent="0.25">
      <c r="A6" s="338" t="s">
        <v>2</v>
      </c>
      <c r="B6" s="338" t="s">
        <v>3</v>
      </c>
      <c r="C6" s="338" t="s">
        <v>4</v>
      </c>
      <c r="D6" s="340" t="s">
        <v>5</v>
      </c>
      <c r="E6" s="342" t="s">
        <v>113</v>
      </c>
      <c r="F6" s="342"/>
      <c r="G6" s="334" t="s">
        <v>92</v>
      </c>
      <c r="H6" s="334" t="s">
        <v>93</v>
      </c>
      <c r="I6" s="332" t="s">
        <v>118</v>
      </c>
    </row>
    <row r="7" spans="1:11" s="4" customFormat="1" ht="81.75" customHeight="1" x14ac:dyDescent="0.25">
      <c r="A7" s="339"/>
      <c r="B7" s="339"/>
      <c r="C7" s="339"/>
      <c r="D7" s="341"/>
      <c r="E7" s="107" t="s">
        <v>114</v>
      </c>
      <c r="F7" s="105" t="s">
        <v>220</v>
      </c>
      <c r="G7" s="334"/>
      <c r="H7" s="334"/>
      <c r="I7" s="333"/>
    </row>
    <row r="8" spans="1:11" s="8" customFormat="1" ht="38.25" customHeight="1" x14ac:dyDescent="0.25">
      <c r="A8" s="5" t="s">
        <v>6</v>
      </c>
      <c r="B8" s="5" t="s">
        <v>7</v>
      </c>
      <c r="C8" s="221"/>
      <c r="D8" s="7"/>
      <c r="E8" s="108"/>
      <c r="F8" s="57"/>
      <c r="G8" s="83"/>
      <c r="H8" s="123"/>
      <c r="I8" s="130"/>
    </row>
    <row r="9" spans="1:11" s="12" customFormat="1" ht="27" customHeight="1" x14ac:dyDescent="0.25">
      <c r="A9" s="218">
        <v>1</v>
      </c>
      <c r="B9" s="20" t="s">
        <v>8</v>
      </c>
      <c r="C9" s="74"/>
      <c r="D9" s="11"/>
      <c r="E9" s="109"/>
      <c r="F9" s="11"/>
      <c r="G9" s="84"/>
      <c r="H9" s="124"/>
      <c r="I9" s="166"/>
    </row>
    <row r="10" spans="1:11" s="12" customFormat="1" ht="36" customHeight="1" x14ac:dyDescent="0.25">
      <c r="A10" s="98" t="s">
        <v>94</v>
      </c>
      <c r="B10" s="9" t="s">
        <v>219</v>
      </c>
      <c r="C10" s="74" t="s">
        <v>101</v>
      </c>
      <c r="D10" s="11">
        <v>51</v>
      </c>
      <c r="E10" s="110">
        <v>33.74</v>
      </c>
      <c r="F10" s="213">
        <f>E10/D10*100</f>
        <v>66.156862745098039</v>
      </c>
      <c r="G10" s="84">
        <v>26.54</v>
      </c>
      <c r="H10" s="214">
        <f>E10-G10</f>
        <v>7.2000000000000028</v>
      </c>
      <c r="I10" s="166" t="s">
        <v>123</v>
      </c>
    </row>
    <row r="11" spans="1:11" s="12" customFormat="1" ht="36" customHeight="1" x14ac:dyDescent="0.25">
      <c r="A11" s="98">
        <v>2</v>
      </c>
      <c r="B11" s="20" t="s">
        <v>30</v>
      </c>
      <c r="C11" s="74"/>
      <c r="D11" s="11"/>
      <c r="E11" s="110"/>
      <c r="F11" s="213"/>
      <c r="G11" s="84"/>
      <c r="H11" s="214"/>
      <c r="I11" s="166"/>
    </row>
    <row r="12" spans="1:11" s="12" customFormat="1" ht="34.5" customHeight="1" x14ac:dyDescent="0.25">
      <c r="A12" s="81" t="s">
        <v>94</v>
      </c>
      <c r="B12" s="9" t="s">
        <v>221</v>
      </c>
      <c r="C12" s="13"/>
      <c r="D12" s="14"/>
      <c r="E12" s="111"/>
      <c r="F12" s="14"/>
      <c r="G12" s="85"/>
      <c r="H12" s="125"/>
      <c r="I12" s="166"/>
    </row>
    <row r="13" spans="1:11" s="12" customFormat="1" ht="27" customHeight="1" x14ac:dyDescent="0.25">
      <c r="A13" s="81" t="s">
        <v>223</v>
      </c>
      <c r="B13" s="9" t="s">
        <v>222</v>
      </c>
      <c r="C13" s="13" t="s">
        <v>46</v>
      </c>
      <c r="D13" s="14">
        <v>1068.3</v>
      </c>
      <c r="E13" s="111">
        <v>1007.15</v>
      </c>
      <c r="F13" s="14">
        <f>E13/D13*100</f>
        <v>94.275952447814277</v>
      </c>
      <c r="G13" s="85">
        <v>228.7</v>
      </c>
      <c r="H13" s="125">
        <f t="shared" ref="H13:H14" si="0">E13-G13</f>
        <v>778.45</v>
      </c>
      <c r="I13" s="166" t="s">
        <v>121</v>
      </c>
    </row>
    <row r="14" spans="1:11" s="12" customFormat="1" ht="27" customHeight="1" x14ac:dyDescent="0.25">
      <c r="A14" s="81" t="s">
        <v>223</v>
      </c>
      <c r="B14" s="75" t="s">
        <v>36</v>
      </c>
      <c r="C14" s="13" t="s">
        <v>46</v>
      </c>
      <c r="D14" s="14">
        <v>65.400000000000006</v>
      </c>
      <c r="E14" s="111">
        <f>22.6+9.3+9.3</f>
        <v>41.2</v>
      </c>
      <c r="F14" s="14">
        <f t="shared" ref="F14" si="1">E14/D14*100</f>
        <v>62.99694189602446</v>
      </c>
      <c r="G14" s="85">
        <v>5.56</v>
      </c>
      <c r="H14" s="125">
        <f t="shared" si="0"/>
        <v>35.64</v>
      </c>
      <c r="I14" s="166" t="s">
        <v>121</v>
      </c>
      <c r="K14" s="88">
        <f>D29+D23</f>
        <v>9.94</v>
      </c>
    </row>
    <row r="15" spans="1:11" s="12" customFormat="1" ht="27" customHeight="1" x14ac:dyDescent="0.25">
      <c r="A15" s="98">
        <v>3</v>
      </c>
      <c r="B15" s="215" t="s">
        <v>224</v>
      </c>
      <c r="C15" s="13"/>
      <c r="D15" s="14"/>
      <c r="E15" s="111"/>
      <c r="F15" s="14"/>
      <c r="G15" s="85"/>
      <c r="H15" s="125"/>
      <c r="I15" s="166"/>
      <c r="K15" s="88"/>
    </row>
    <row r="16" spans="1:11" s="12" customFormat="1" ht="33.75" customHeight="1" x14ac:dyDescent="0.25">
      <c r="A16" s="81" t="s">
        <v>94</v>
      </c>
      <c r="B16" s="75" t="s">
        <v>225</v>
      </c>
      <c r="C16" s="13" t="s">
        <v>101</v>
      </c>
      <c r="D16" s="14">
        <v>26.5</v>
      </c>
      <c r="E16" s="111">
        <v>13.593999999999999</v>
      </c>
      <c r="F16" s="14">
        <f>E16/D16*100</f>
        <v>51.298113207547168</v>
      </c>
      <c r="G16" s="14">
        <v>10.38</v>
      </c>
      <c r="H16" s="14">
        <f t="shared" ref="H16" si="2">G16/F16*100</f>
        <v>20.234662351037226</v>
      </c>
      <c r="I16" s="166" t="s">
        <v>121</v>
      </c>
      <c r="K16" s="88"/>
    </row>
    <row r="17" spans="1:11" s="12" customFormat="1" ht="27" customHeight="1" x14ac:dyDescent="0.25">
      <c r="A17" s="81" t="s">
        <v>94</v>
      </c>
      <c r="B17" s="75" t="s">
        <v>226</v>
      </c>
      <c r="C17" s="13" t="s">
        <v>59</v>
      </c>
      <c r="D17" s="14">
        <v>50.31</v>
      </c>
      <c r="E17" s="111">
        <v>50.31</v>
      </c>
      <c r="F17" s="14">
        <f>E17/D17*100</f>
        <v>100</v>
      </c>
      <c r="G17" s="85" t="s">
        <v>94</v>
      </c>
      <c r="H17" s="125" t="s">
        <v>94</v>
      </c>
      <c r="I17" s="166"/>
      <c r="K17" s="88"/>
    </row>
    <row r="18" spans="1:11" s="12" customFormat="1" ht="48.75" customHeight="1" x14ac:dyDescent="0.25">
      <c r="A18" s="98">
        <v>4</v>
      </c>
      <c r="B18" s="215" t="s">
        <v>227</v>
      </c>
      <c r="C18" s="13"/>
      <c r="D18" s="14"/>
      <c r="E18" s="111"/>
      <c r="F18" s="14"/>
      <c r="G18" s="85"/>
      <c r="H18" s="125"/>
      <c r="I18" s="166"/>
      <c r="K18" s="88"/>
    </row>
    <row r="19" spans="1:11" s="12" customFormat="1" ht="34.5" customHeight="1" x14ac:dyDescent="0.25">
      <c r="A19" s="81" t="s">
        <v>94</v>
      </c>
      <c r="B19" s="75" t="s">
        <v>228</v>
      </c>
      <c r="C19" s="13" t="s">
        <v>101</v>
      </c>
      <c r="D19" s="14">
        <v>45.97</v>
      </c>
      <c r="E19" s="111">
        <v>22.2</v>
      </c>
      <c r="F19" s="14">
        <f>E19/D19*100</f>
        <v>48.292364585599302</v>
      </c>
      <c r="G19" s="85">
        <v>21.53</v>
      </c>
      <c r="H19" s="125">
        <f>E19-G19</f>
        <v>0.66999999999999815</v>
      </c>
      <c r="I19" s="166" t="s">
        <v>121</v>
      </c>
      <c r="K19" s="88"/>
    </row>
    <row r="20" spans="1:11" s="12" customFormat="1" ht="34.5" customHeight="1" x14ac:dyDescent="0.25">
      <c r="A20" s="81" t="s">
        <v>94</v>
      </c>
      <c r="B20" s="75" t="s">
        <v>229</v>
      </c>
      <c r="C20" s="13" t="s">
        <v>101</v>
      </c>
      <c r="D20" s="14">
        <v>132</v>
      </c>
      <c r="E20" s="111">
        <v>61.09</v>
      </c>
      <c r="F20" s="14">
        <f>E20/D20*100</f>
        <v>46.280303030303031</v>
      </c>
      <c r="G20" s="85">
        <v>58.05</v>
      </c>
      <c r="H20" s="125">
        <f>E20-G20</f>
        <v>3.0400000000000063</v>
      </c>
      <c r="I20" s="166" t="s">
        <v>121</v>
      </c>
      <c r="K20" s="88"/>
    </row>
    <row r="21" spans="1:11" s="12" customFormat="1" ht="34.5" customHeight="1" x14ac:dyDescent="0.25">
      <c r="A21" s="98">
        <v>5</v>
      </c>
      <c r="B21" s="215" t="s">
        <v>230</v>
      </c>
      <c r="C21" s="13" t="s">
        <v>101</v>
      </c>
      <c r="D21" s="14">
        <v>3.65</v>
      </c>
      <c r="E21" s="108">
        <v>1.5069999999999999</v>
      </c>
      <c r="F21" s="226">
        <f>E21/D21*100</f>
        <v>41.287671232876711</v>
      </c>
      <c r="G21" s="83">
        <v>1.5229999999999999</v>
      </c>
      <c r="H21" s="123">
        <f>E21-G21</f>
        <v>-1.6000000000000014E-2</v>
      </c>
      <c r="I21" s="166" t="s">
        <v>125</v>
      </c>
      <c r="K21" s="88"/>
    </row>
    <row r="22" spans="1:11" s="12" customFormat="1" ht="50.25" customHeight="1" x14ac:dyDescent="0.25">
      <c r="A22" s="98">
        <v>6</v>
      </c>
      <c r="B22" s="215" t="s">
        <v>231</v>
      </c>
      <c r="C22" s="13" t="s">
        <v>101</v>
      </c>
      <c r="D22" s="219">
        <v>4.468</v>
      </c>
      <c r="E22" s="227">
        <v>11.115</v>
      </c>
      <c r="F22" s="226">
        <f>E22/D22*100</f>
        <v>248.76902417188899</v>
      </c>
      <c r="G22" s="112">
        <f>E22-0.199</f>
        <v>10.916</v>
      </c>
      <c r="H22" s="227">
        <f>E22-G22</f>
        <v>0.19899999999999984</v>
      </c>
      <c r="I22" s="166" t="s">
        <v>273</v>
      </c>
      <c r="K22" s="88"/>
    </row>
    <row r="23" spans="1:11" s="12" customFormat="1" ht="36.75" customHeight="1" x14ac:dyDescent="0.25">
      <c r="A23" s="98">
        <v>7</v>
      </c>
      <c r="B23" s="20" t="s">
        <v>67</v>
      </c>
      <c r="C23" s="13" t="s">
        <v>59</v>
      </c>
      <c r="D23" s="15">
        <v>6.37</v>
      </c>
      <c r="E23" s="112" t="s">
        <v>94</v>
      </c>
      <c r="F23" s="112" t="s">
        <v>94</v>
      </c>
      <c r="G23" s="112" t="s">
        <v>94</v>
      </c>
      <c r="H23" s="112" t="s">
        <v>94</v>
      </c>
      <c r="I23" s="166" t="s">
        <v>246</v>
      </c>
      <c r="K23" s="12" t="e">
        <f>#REF!/K14*100</f>
        <v>#REF!</v>
      </c>
    </row>
    <row r="24" spans="1:11" s="12" customFormat="1" ht="35.25" customHeight="1" x14ac:dyDescent="0.25">
      <c r="A24" s="98">
        <v>8</v>
      </c>
      <c r="B24" s="20" t="s">
        <v>68</v>
      </c>
      <c r="C24" s="74" t="s">
        <v>59</v>
      </c>
      <c r="D24" s="11">
        <v>70</v>
      </c>
      <c r="E24" s="112" t="s">
        <v>94</v>
      </c>
      <c r="F24" s="112" t="s">
        <v>94</v>
      </c>
      <c r="G24" s="112" t="s">
        <v>94</v>
      </c>
      <c r="H24" s="112" t="s">
        <v>94</v>
      </c>
      <c r="I24" s="166" t="s">
        <v>246</v>
      </c>
    </row>
    <row r="25" spans="1:11" s="12" customFormat="1" ht="27" customHeight="1" x14ac:dyDescent="0.25">
      <c r="A25" s="216" t="s">
        <v>232</v>
      </c>
      <c r="B25" s="217" t="s">
        <v>233</v>
      </c>
      <c r="C25" s="74"/>
      <c r="D25" s="11"/>
      <c r="E25" s="109"/>
      <c r="F25" s="11"/>
      <c r="G25" s="84"/>
      <c r="H25" s="124"/>
      <c r="I25" s="166"/>
    </row>
    <row r="26" spans="1:11" s="12" customFormat="1" ht="27" customHeight="1" x14ac:dyDescent="0.25">
      <c r="A26" s="216">
        <v>1</v>
      </c>
      <c r="B26" s="20" t="s">
        <v>234</v>
      </c>
      <c r="C26" s="13" t="s">
        <v>59</v>
      </c>
      <c r="D26" s="14">
        <v>97</v>
      </c>
      <c r="E26" s="112" t="s">
        <v>94</v>
      </c>
      <c r="F26" s="112" t="s">
        <v>94</v>
      </c>
      <c r="G26" s="112" t="s">
        <v>94</v>
      </c>
      <c r="H26" s="112" t="s">
        <v>94</v>
      </c>
      <c r="I26" s="166" t="s">
        <v>119</v>
      </c>
    </row>
    <row r="27" spans="1:11" s="12" customFormat="1" ht="53.25" customHeight="1" x14ac:dyDescent="0.25">
      <c r="A27" s="216">
        <v>2</v>
      </c>
      <c r="B27" s="20" t="s">
        <v>242</v>
      </c>
      <c r="C27" s="13" t="s">
        <v>243</v>
      </c>
      <c r="D27" s="14" t="s">
        <v>121</v>
      </c>
      <c r="E27" s="112" t="s">
        <v>94</v>
      </c>
      <c r="F27" s="112" t="s">
        <v>94</v>
      </c>
      <c r="G27" s="112" t="s">
        <v>94</v>
      </c>
      <c r="H27" s="112" t="s">
        <v>94</v>
      </c>
      <c r="I27" s="166" t="s">
        <v>119</v>
      </c>
    </row>
    <row r="28" spans="1:11" s="12" customFormat="1" ht="27" customHeight="1" x14ac:dyDescent="0.3">
      <c r="A28" s="216">
        <v>3</v>
      </c>
      <c r="B28" s="215" t="s">
        <v>120</v>
      </c>
      <c r="C28" s="13" t="s">
        <v>244</v>
      </c>
      <c r="D28" s="14" t="s">
        <v>123</v>
      </c>
      <c r="E28" s="112" t="s">
        <v>94</v>
      </c>
      <c r="F28" s="112" t="s">
        <v>94</v>
      </c>
      <c r="G28" s="112" t="s">
        <v>94</v>
      </c>
      <c r="H28" s="112" t="s">
        <v>94</v>
      </c>
      <c r="I28" s="166" t="s">
        <v>119</v>
      </c>
      <c r="K28" s="99"/>
    </row>
    <row r="29" spans="1:11" s="12" customFormat="1" ht="36" customHeight="1" x14ac:dyDescent="0.25">
      <c r="A29" s="216">
        <v>4</v>
      </c>
      <c r="B29" s="20" t="s">
        <v>78</v>
      </c>
      <c r="C29" s="13" t="s">
        <v>59</v>
      </c>
      <c r="D29" s="14">
        <v>3.57</v>
      </c>
      <c r="E29" s="111">
        <v>4.96</v>
      </c>
      <c r="F29" s="112" t="s">
        <v>94</v>
      </c>
      <c r="G29" s="112" t="s">
        <v>94</v>
      </c>
      <c r="H29" s="112" t="s">
        <v>94</v>
      </c>
      <c r="I29" s="166" t="s">
        <v>125</v>
      </c>
    </row>
    <row r="30" spans="1:11" s="12" customFormat="1" ht="27" customHeight="1" x14ac:dyDescent="0.25">
      <c r="A30" s="216">
        <v>5</v>
      </c>
      <c r="B30" s="20" t="s">
        <v>82</v>
      </c>
      <c r="C30" s="74" t="s">
        <v>51</v>
      </c>
      <c r="D30" s="11">
        <v>100</v>
      </c>
      <c r="E30" s="109">
        <v>60</v>
      </c>
      <c r="F30" s="11">
        <f>E30/D30*100</f>
        <v>60</v>
      </c>
      <c r="G30" s="112" t="s">
        <v>94</v>
      </c>
      <c r="H30" s="112" t="s">
        <v>94</v>
      </c>
      <c r="I30" s="166" t="s">
        <v>121</v>
      </c>
      <c r="J30" s="88"/>
      <c r="K30" s="100"/>
    </row>
    <row r="31" spans="1:11" s="12" customFormat="1" ht="27" customHeight="1" x14ac:dyDescent="0.25">
      <c r="A31" s="74" t="s">
        <v>94</v>
      </c>
      <c r="B31" s="9" t="s">
        <v>235</v>
      </c>
      <c r="C31" s="74" t="s">
        <v>51</v>
      </c>
      <c r="D31" s="14">
        <v>20</v>
      </c>
      <c r="E31" s="111">
        <v>6</v>
      </c>
      <c r="F31" s="11">
        <f t="shared" ref="F31:F32" si="3">E31/D31*100</f>
        <v>30</v>
      </c>
      <c r="G31" s="112" t="s">
        <v>94</v>
      </c>
      <c r="H31" s="112" t="s">
        <v>94</v>
      </c>
      <c r="I31" s="166" t="s">
        <v>121</v>
      </c>
    </row>
    <row r="32" spans="1:11" s="12" customFormat="1" ht="27" customHeight="1" x14ac:dyDescent="0.25">
      <c r="A32" s="216">
        <v>6</v>
      </c>
      <c r="B32" s="20" t="s">
        <v>84</v>
      </c>
      <c r="C32" s="74" t="s">
        <v>51</v>
      </c>
      <c r="D32" s="14">
        <v>80</v>
      </c>
      <c r="E32" s="111">
        <v>75</v>
      </c>
      <c r="F32" s="11">
        <f t="shared" si="3"/>
        <v>93.75</v>
      </c>
      <c r="G32" s="112" t="s">
        <v>94</v>
      </c>
      <c r="H32" s="112" t="s">
        <v>94</v>
      </c>
      <c r="I32" s="166" t="s">
        <v>121</v>
      </c>
    </row>
    <row r="33" spans="1:9" s="12" customFormat="1" ht="27" customHeight="1" x14ac:dyDescent="0.25">
      <c r="A33" s="264">
        <v>7</v>
      </c>
      <c r="B33" s="224" t="s">
        <v>79</v>
      </c>
      <c r="C33" s="121" t="s">
        <v>59</v>
      </c>
      <c r="D33" s="265">
        <v>7.28</v>
      </c>
      <c r="E33" s="266" t="s">
        <v>94</v>
      </c>
      <c r="F33" s="266" t="s">
        <v>94</v>
      </c>
      <c r="G33" s="266" t="s">
        <v>94</v>
      </c>
      <c r="H33" s="266" t="s">
        <v>94</v>
      </c>
      <c r="I33" s="267" t="s">
        <v>119</v>
      </c>
    </row>
    <row r="34" spans="1:9" s="12" customFormat="1" ht="27" customHeight="1" x14ac:dyDescent="0.25">
      <c r="A34" s="216">
        <v>8</v>
      </c>
      <c r="B34" s="20" t="s">
        <v>236</v>
      </c>
      <c r="C34" s="13" t="s">
        <v>59</v>
      </c>
      <c r="D34" s="14">
        <v>99.37</v>
      </c>
      <c r="E34" s="111">
        <v>100</v>
      </c>
      <c r="F34" s="111">
        <v>100</v>
      </c>
      <c r="G34" s="85">
        <v>88</v>
      </c>
      <c r="H34" s="125">
        <f>E34-G34</f>
        <v>12</v>
      </c>
      <c r="I34" s="166" t="s">
        <v>123</v>
      </c>
    </row>
    <row r="35" spans="1:9" s="12" customFormat="1" ht="27" customHeight="1" x14ac:dyDescent="0.25">
      <c r="A35" s="216">
        <v>9</v>
      </c>
      <c r="B35" s="20" t="s">
        <v>80</v>
      </c>
      <c r="C35" s="13" t="s">
        <v>51</v>
      </c>
      <c r="D35" s="14">
        <v>1093</v>
      </c>
      <c r="E35" s="112" t="s">
        <v>94</v>
      </c>
      <c r="F35" s="112" t="s">
        <v>94</v>
      </c>
      <c r="G35" s="112" t="s">
        <v>94</v>
      </c>
      <c r="H35" s="112" t="s">
        <v>94</v>
      </c>
      <c r="I35" s="166" t="s">
        <v>119</v>
      </c>
    </row>
    <row r="36" spans="1:9" s="12" customFormat="1" ht="27" customHeight="1" x14ac:dyDescent="0.25">
      <c r="A36" s="216">
        <v>10</v>
      </c>
      <c r="B36" s="20" t="s">
        <v>237</v>
      </c>
      <c r="C36" s="13" t="s">
        <v>51</v>
      </c>
      <c r="D36" s="14">
        <v>408</v>
      </c>
      <c r="E36" s="111">
        <v>355</v>
      </c>
      <c r="F36" s="14">
        <f>E36/D36*100</f>
        <v>87.009803921568633</v>
      </c>
      <c r="G36" s="85">
        <v>381</v>
      </c>
      <c r="H36" s="125">
        <f>E36-G36</f>
        <v>-26</v>
      </c>
      <c r="I36" s="166" t="s">
        <v>123</v>
      </c>
    </row>
    <row r="37" spans="1:9" s="12" customFormat="1" ht="27" customHeight="1" x14ac:dyDescent="0.25">
      <c r="A37" s="216">
        <v>11</v>
      </c>
      <c r="B37" s="20" t="s">
        <v>238</v>
      </c>
      <c r="C37" s="13"/>
      <c r="D37" s="14"/>
      <c r="E37" s="111"/>
      <c r="F37" s="14"/>
      <c r="G37" s="85"/>
      <c r="H37" s="125"/>
      <c r="I37" s="166"/>
    </row>
    <row r="38" spans="1:9" s="12" customFormat="1" ht="27" customHeight="1" x14ac:dyDescent="0.25">
      <c r="A38" s="74" t="s">
        <v>94</v>
      </c>
      <c r="B38" s="9" t="s">
        <v>77</v>
      </c>
      <c r="C38" s="13" t="s">
        <v>70</v>
      </c>
      <c r="D38" s="268">
        <v>3</v>
      </c>
      <c r="E38" s="117">
        <v>2</v>
      </c>
      <c r="F38" s="112" t="s">
        <v>94</v>
      </c>
      <c r="G38" s="112" t="s">
        <v>94</v>
      </c>
      <c r="H38" s="112" t="s">
        <v>94</v>
      </c>
      <c r="I38" s="166" t="s">
        <v>121</v>
      </c>
    </row>
    <row r="39" spans="1:9" s="12" customFormat="1" ht="27" customHeight="1" x14ac:dyDescent="0.25">
      <c r="A39" s="74" t="s">
        <v>94</v>
      </c>
      <c r="B39" s="9" t="s">
        <v>239</v>
      </c>
      <c r="C39" s="13" t="s">
        <v>70</v>
      </c>
      <c r="D39" s="268">
        <v>1</v>
      </c>
      <c r="E39" s="117">
        <v>2</v>
      </c>
      <c r="F39" s="112" t="s">
        <v>94</v>
      </c>
      <c r="G39" s="112" t="s">
        <v>94</v>
      </c>
      <c r="H39" s="112" t="s">
        <v>94</v>
      </c>
      <c r="I39" s="166" t="s">
        <v>121</v>
      </c>
    </row>
    <row r="40" spans="1:9" s="12" customFormat="1" ht="27" customHeight="1" x14ac:dyDescent="0.25">
      <c r="A40" s="216" t="s">
        <v>240</v>
      </c>
      <c r="B40" s="20" t="s">
        <v>241</v>
      </c>
      <c r="C40" s="13"/>
      <c r="D40" s="14"/>
      <c r="E40" s="111"/>
      <c r="F40" s="14"/>
      <c r="G40" s="85"/>
      <c r="H40" s="125"/>
      <c r="I40" s="166"/>
    </row>
    <row r="41" spans="1:9" s="12" customFormat="1" ht="27" customHeight="1" x14ac:dyDescent="0.25">
      <c r="A41" s="216">
        <v>1</v>
      </c>
      <c r="B41" s="20" t="s">
        <v>91</v>
      </c>
      <c r="C41" s="13" t="s">
        <v>59</v>
      </c>
      <c r="D41" s="14">
        <v>100</v>
      </c>
      <c r="E41" s="111">
        <v>100</v>
      </c>
      <c r="F41" s="112" t="s">
        <v>94</v>
      </c>
      <c r="G41" s="112" t="s">
        <v>94</v>
      </c>
      <c r="H41" s="112" t="s">
        <v>94</v>
      </c>
      <c r="I41" s="166" t="s">
        <v>123</v>
      </c>
    </row>
    <row r="42" spans="1:9" s="12" customFormat="1" ht="36.75" customHeight="1" x14ac:dyDescent="0.25">
      <c r="A42" s="216">
        <v>2</v>
      </c>
      <c r="B42" s="20" t="s">
        <v>245</v>
      </c>
      <c r="C42" s="13" t="s">
        <v>53</v>
      </c>
      <c r="D42" s="14" t="s">
        <v>123</v>
      </c>
      <c r="E42" s="111"/>
      <c r="F42" s="112" t="s">
        <v>94</v>
      </c>
      <c r="G42" s="112" t="s">
        <v>94</v>
      </c>
      <c r="H42" s="112" t="s">
        <v>94</v>
      </c>
      <c r="I42" s="166" t="s">
        <v>119</v>
      </c>
    </row>
  </sheetData>
  <mergeCells count="13">
    <mergeCell ref="G6:G7"/>
    <mergeCell ref="H6:H7"/>
    <mergeCell ref="I6:I7"/>
    <mergeCell ref="A1:B1"/>
    <mergeCell ref="A5:H5"/>
    <mergeCell ref="A6:A7"/>
    <mergeCell ref="B6:B7"/>
    <mergeCell ref="C6:C7"/>
    <mergeCell ref="D6:D7"/>
    <mergeCell ref="E6:F6"/>
    <mergeCell ref="A2:I2"/>
    <mergeCell ref="A3:I3"/>
    <mergeCell ref="A4:I4"/>
  </mergeCells>
  <pageMargins left="0.51181102362204722" right="0.35433070866141736" top="0.43307086614173229" bottom="0.23622047244094491" header="0.31496062992125984" footer="0.27559055118110237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Dieu chinh, BS(6-2023) (TT)</vt:lpstr>
      <vt:lpstr>Dieu chinh, BS(6-2023) (NQ) (2</vt:lpstr>
      <vt:lpstr>PHU LUC 1.1( chi tiet giao)</vt:lpstr>
      <vt:lpstr>KQ Tien do (PL 1)</vt:lpstr>
      <vt:lpstr>PL 2.1( chi tiet giao)</vt:lpstr>
      <vt:lpstr>KQ Tien do PL 2</vt:lpstr>
      <vt:lpstr>KQ Tien do NQHDND (2)</vt:lpstr>
      <vt:lpstr>'Dieu chinh, BS(6-2023) (NQ) (2'!Print_Titles</vt:lpstr>
      <vt:lpstr>'Dieu chinh, BS(6-2023) (TT)'!Print_Titles</vt:lpstr>
      <vt:lpstr>'KQ Tien do (PL 1)'!Print_Titles</vt:lpstr>
      <vt:lpstr>'KQ Tien do NQHDND (2)'!Print_Titles</vt:lpstr>
      <vt:lpstr>'KQ Tien do PL 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WINDOWN 10</dc:creator>
  <cp:lastModifiedBy>WINDOWN 10</cp:lastModifiedBy>
  <cp:lastPrinted>2024-07-29T07:37:36Z</cp:lastPrinted>
  <dcterms:created xsi:type="dcterms:W3CDTF">2024-03-22T03:23:48Z</dcterms:created>
  <dcterms:modified xsi:type="dcterms:W3CDTF">2024-08-14T04:05:10Z</dcterms:modified>
</cp:coreProperties>
</file>